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60"/>
  </bookViews>
  <sheets>
    <sheet name="Лист1" sheetId="1" r:id="rId1"/>
  </sheets>
  <definedNames>
    <definedName name="_xlnm.Print_Titles" localSheetId="0">Лист1!$4:$6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9" i="1" l="1"/>
  <c r="O129" i="1"/>
  <c r="V129" i="1" s="1"/>
  <c r="N128" i="1"/>
  <c r="M128" i="1"/>
  <c r="L128" i="1"/>
  <c r="W129" i="1" l="1"/>
  <c r="W128" i="1" s="1"/>
  <c r="O128" i="1"/>
  <c r="V128" i="1" s="1"/>
  <c r="U129" i="1"/>
  <c r="M42" i="1"/>
  <c r="N42" i="1"/>
  <c r="L42" i="1"/>
  <c r="Q43" i="1"/>
  <c r="O43" i="1"/>
  <c r="Q44" i="1"/>
  <c r="O44" i="1"/>
  <c r="V44" i="1" s="1"/>
  <c r="O42" i="1" l="1"/>
  <c r="V42" i="1" s="1"/>
  <c r="V43" i="1"/>
  <c r="U43" i="1"/>
  <c r="W44" i="1"/>
  <c r="W43" i="1"/>
  <c r="U44" i="1"/>
  <c r="M102" i="1"/>
  <c r="N102" i="1"/>
  <c r="L102" i="1"/>
  <c r="W42" i="1" l="1"/>
  <c r="Q35" i="1"/>
  <c r="O35" i="1"/>
  <c r="V35" i="1" s="1"/>
  <c r="Q34" i="1"/>
  <c r="O34" i="1"/>
  <c r="Q33" i="1"/>
  <c r="O33" i="1"/>
  <c r="Q32" i="1"/>
  <c r="O32" i="1"/>
  <c r="N31" i="1"/>
  <c r="M31" i="1"/>
  <c r="L31" i="1"/>
  <c r="Q29" i="1"/>
  <c r="O29" i="1"/>
  <c r="V29" i="1" s="1"/>
  <c r="Q28" i="1"/>
  <c r="O28" i="1"/>
  <c r="Q27" i="1"/>
  <c r="O27" i="1"/>
  <c r="Q26" i="1"/>
  <c r="O26" i="1"/>
  <c r="N25" i="1"/>
  <c r="M25" i="1"/>
  <c r="L25" i="1"/>
  <c r="Q23" i="1"/>
  <c r="O23" i="1"/>
  <c r="Q22" i="1"/>
  <c r="O22" i="1"/>
  <c r="Q21" i="1"/>
  <c r="O21" i="1"/>
  <c r="Q20" i="1"/>
  <c r="O20" i="1"/>
  <c r="Q19" i="1"/>
  <c r="O19" i="1"/>
  <c r="Q18" i="1"/>
  <c r="O18" i="1"/>
  <c r="N17" i="1"/>
  <c r="M17" i="1"/>
  <c r="L17" i="1"/>
  <c r="U32" i="1" l="1"/>
  <c r="O25" i="1"/>
  <c r="V25" i="1" s="1"/>
  <c r="V28" i="1"/>
  <c r="V27" i="1" s="1"/>
  <c r="V26" i="1" s="1"/>
  <c r="W35" i="1"/>
  <c r="U18" i="1"/>
  <c r="U19" i="1"/>
  <c r="W23" i="1"/>
  <c r="W27" i="1"/>
  <c r="W29" i="1"/>
  <c r="O31" i="1"/>
  <c r="V31" i="1" s="1"/>
  <c r="W33" i="1"/>
  <c r="V34" i="1"/>
  <c r="V33" i="1" s="1"/>
  <c r="V32" i="1" s="1"/>
  <c r="W34" i="1"/>
  <c r="U33" i="1"/>
  <c r="W32" i="1"/>
  <c r="U34" i="1"/>
  <c r="U20" i="1"/>
  <c r="W22" i="1"/>
  <c r="W26" i="1"/>
  <c r="U26" i="1"/>
  <c r="W28" i="1"/>
  <c r="U28" i="1"/>
  <c r="V23" i="1"/>
  <c r="V22" i="1" s="1"/>
  <c r="V21" i="1" s="1"/>
  <c r="V20" i="1" s="1"/>
  <c r="V19" i="1" s="1"/>
  <c r="V18" i="1" s="1"/>
  <c r="O17" i="1"/>
  <c r="V17" i="1" s="1"/>
  <c r="W21" i="1"/>
  <c r="W18" i="1"/>
  <c r="U22" i="1"/>
  <c r="W19" i="1"/>
  <c r="U21" i="1"/>
  <c r="W20" i="1"/>
  <c r="W25" i="1" l="1"/>
  <c r="W17" i="1"/>
  <c r="W31" i="1"/>
  <c r="Q15" i="1" l="1"/>
  <c r="O15" i="1"/>
  <c r="Q14" i="1"/>
  <c r="O14" i="1"/>
  <c r="Q13" i="1"/>
  <c r="O13" i="1"/>
  <c r="Q12" i="1"/>
  <c r="O12" i="1"/>
  <c r="Q11" i="1"/>
  <c r="O11" i="1"/>
  <c r="Q10" i="1"/>
  <c r="O10" i="1"/>
  <c r="O9" i="1"/>
  <c r="N8" i="1"/>
  <c r="M8" i="1"/>
  <c r="L8" i="1"/>
  <c r="W10" i="1" l="1"/>
  <c r="W11" i="1"/>
  <c r="U13" i="1"/>
  <c r="U15" i="1"/>
  <c r="W15" i="1"/>
  <c r="U10" i="1"/>
  <c r="W14" i="1"/>
  <c r="V15" i="1"/>
  <c r="V14" i="1" s="1"/>
  <c r="V13" i="1" s="1"/>
  <c r="V12" i="1" s="1"/>
  <c r="V11" i="1" s="1"/>
  <c r="V10" i="1" s="1"/>
  <c r="V9" i="1" s="1"/>
  <c r="U11" i="1"/>
  <c r="U14" i="1"/>
  <c r="W12" i="1"/>
  <c r="O8" i="1"/>
  <c r="V8" i="1" s="1"/>
  <c r="W13" i="1"/>
  <c r="U12" i="1"/>
  <c r="W8" i="1" l="1"/>
  <c r="I121" i="1" l="1"/>
  <c r="Q137" i="1" l="1"/>
  <c r="O137" i="1"/>
  <c r="V137" i="1" s="1"/>
  <c r="Q136" i="1"/>
  <c r="O136" i="1"/>
  <c r="Q135" i="1"/>
  <c r="O135" i="1"/>
  <c r="Q134" i="1"/>
  <c r="O134" i="1"/>
  <c r="Q133" i="1"/>
  <c r="O133" i="1"/>
  <c r="Q132" i="1"/>
  <c r="O132" i="1"/>
  <c r="N131" i="1"/>
  <c r="M131" i="1"/>
  <c r="L131" i="1"/>
  <c r="O124" i="1"/>
  <c r="Q124" i="1"/>
  <c r="M121" i="1"/>
  <c r="Q126" i="1"/>
  <c r="O126" i="1"/>
  <c r="V126" i="1" s="1"/>
  <c r="Q125" i="1"/>
  <c r="O125" i="1"/>
  <c r="Q123" i="1"/>
  <c r="O123" i="1"/>
  <c r="Q122" i="1"/>
  <c r="O122" i="1"/>
  <c r="N121" i="1"/>
  <c r="L121" i="1"/>
  <c r="Q119" i="1"/>
  <c r="O119" i="1"/>
  <c r="V119" i="1" s="1"/>
  <c r="Q118" i="1"/>
  <c r="O118" i="1"/>
  <c r="Q117" i="1"/>
  <c r="O117" i="1"/>
  <c r="Q116" i="1"/>
  <c r="O116" i="1"/>
  <c r="Q115" i="1"/>
  <c r="O115" i="1"/>
  <c r="Q114" i="1"/>
  <c r="O114" i="1"/>
  <c r="N113" i="1"/>
  <c r="M113" i="1"/>
  <c r="L113" i="1"/>
  <c r="Q111" i="1"/>
  <c r="O111" i="1"/>
  <c r="V111" i="1" s="1"/>
  <c r="Q110" i="1"/>
  <c r="O110" i="1"/>
  <c r="Q109" i="1"/>
  <c r="O109" i="1"/>
  <c r="N108" i="1"/>
  <c r="M108" i="1"/>
  <c r="L108" i="1"/>
  <c r="O100" i="1"/>
  <c r="V100" i="1" s="1"/>
  <c r="Q100" i="1"/>
  <c r="Q106" i="1"/>
  <c r="O106" i="1"/>
  <c r="V106" i="1" s="1"/>
  <c r="Q105" i="1"/>
  <c r="O105" i="1"/>
  <c r="Q104" i="1"/>
  <c r="O104" i="1"/>
  <c r="Q103" i="1"/>
  <c r="O103" i="1"/>
  <c r="O102" i="1" l="1"/>
  <c r="V102" i="1" s="1"/>
  <c r="U133" i="1"/>
  <c r="W133" i="1"/>
  <c r="U134" i="1"/>
  <c r="W137" i="1"/>
  <c r="W134" i="1"/>
  <c r="W135" i="1"/>
  <c r="V136" i="1"/>
  <c r="V135" i="1" s="1"/>
  <c r="V134" i="1" s="1"/>
  <c r="V133" i="1" s="1"/>
  <c r="V132" i="1" s="1"/>
  <c r="W132" i="1"/>
  <c r="W136" i="1"/>
  <c r="O131" i="1"/>
  <c r="V131" i="1" s="1"/>
  <c r="U135" i="1"/>
  <c r="U132" i="1"/>
  <c r="U136" i="1"/>
  <c r="W124" i="1"/>
  <c r="U126" i="1"/>
  <c r="U122" i="1"/>
  <c r="V125" i="1"/>
  <c r="U115" i="1"/>
  <c r="W100" i="1"/>
  <c r="O121" i="1"/>
  <c r="V121" i="1" s="1"/>
  <c r="W123" i="1"/>
  <c r="W119" i="1"/>
  <c r="U118" i="1"/>
  <c r="U114" i="1"/>
  <c r="W125" i="1"/>
  <c r="U123" i="1"/>
  <c r="W126" i="1"/>
  <c r="W111" i="1"/>
  <c r="W122" i="1"/>
  <c r="U125" i="1"/>
  <c r="U110" i="1"/>
  <c r="W116" i="1"/>
  <c r="W115" i="1"/>
  <c r="W110" i="1"/>
  <c r="U109" i="1"/>
  <c r="V118" i="1"/>
  <c r="V117" i="1" s="1"/>
  <c r="V116" i="1" s="1"/>
  <c r="V115" i="1" s="1"/>
  <c r="V114" i="1" s="1"/>
  <c r="W114" i="1"/>
  <c r="U116" i="1"/>
  <c r="W118" i="1"/>
  <c r="O113" i="1"/>
  <c r="V113" i="1" s="1"/>
  <c r="U117" i="1"/>
  <c r="W117" i="1"/>
  <c r="W109" i="1"/>
  <c r="W105" i="1"/>
  <c r="U103" i="1"/>
  <c r="V110" i="1"/>
  <c r="V109" i="1" s="1"/>
  <c r="O108" i="1"/>
  <c r="V108" i="1" s="1"/>
  <c r="W104" i="1"/>
  <c r="W103" i="1"/>
  <c r="V105" i="1"/>
  <c r="V104" i="1" s="1"/>
  <c r="V103" i="1" s="1"/>
  <c r="U104" i="1"/>
  <c r="W106" i="1"/>
  <c r="U105" i="1"/>
  <c r="M96" i="1"/>
  <c r="Q99" i="1"/>
  <c r="O99" i="1"/>
  <c r="Q98" i="1"/>
  <c r="O98" i="1"/>
  <c r="Q97" i="1"/>
  <c r="O97" i="1"/>
  <c r="N96" i="1"/>
  <c r="L96" i="1"/>
  <c r="Q87" i="1"/>
  <c r="O87" i="1"/>
  <c r="W121" i="1" l="1"/>
  <c r="W131" i="1"/>
  <c r="V124" i="1"/>
  <c r="V123" i="1" s="1"/>
  <c r="V122" i="1" s="1"/>
  <c r="W113" i="1"/>
  <c r="W108" i="1"/>
  <c r="V99" i="1"/>
  <c r="V98" i="1" s="1"/>
  <c r="V97" i="1" s="1"/>
  <c r="W102" i="1"/>
  <c r="U97" i="1"/>
  <c r="W97" i="1"/>
  <c r="W98" i="1"/>
  <c r="O96" i="1"/>
  <c r="V96" i="1" s="1"/>
  <c r="W99" i="1"/>
  <c r="U98" i="1"/>
  <c r="U99" i="1"/>
  <c r="W87" i="1"/>
  <c r="V87" i="1"/>
  <c r="Q94" i="1"/>
  <c r="O94" i="1"/>
  <c r="V94" i="1" s="1"/>
  <c r="Q93" i="1"/>
  <c r="O93" i="1"/>
  <c r="Q92" i="1"/>
  <c r="O92" i="1"/>
  <c r="Q91" i="1"/>
  <c r="O91" i="1"/>
  <c r="Q90" i="1"/>
  <c r="O90" i="1"/>
  <c r="N89" i="1"/>
  <c r="M89" i="1"/>
  <c r="L89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N78" i="1"/>
  <c r="M78" i="1"/>
  <c r="L78" i="1"/>
  <c r="Q76" i="1"/>
  <c r="O76" i="1"/>
  <c r="V76" i="1" s="1"/>
  <c r="Q75" i="1"/>
  <c r="O75" i="1"/>
  <c r="Q74" i="1"/>
  <c r="O74" i="1"/>
  <c r="N73" i="1"/>
  <c r="M73" i="1"/>
  <c r="L73" i="1"/>
  <c r="O89" i="1" l="1"/>
  <c r="V89" i="1" s="1"/>
  <c r="V86" i="1"/>
  <c r="V85" i="1" s="1"/>
  <c r="V84" i="1" s="1"/>
  <c r="V83" i="1" s="1"/>
  <c r="V82" i="1" s="1"/>
  <c r="V81" i="1" s="1"/>
  <c r="V80" i="1" s="1"/>
  <c r="V79" i="1" s="1"/>
  <c r="W90" i="1"/>
  <c r="W94" i="1"/>
  <c r="U93" i="1"/>
  <c r="U82" i="1"/>
  <c r="O78" i="1"/>
  <c r="V78" i="1" s="1"/>
  <c r="W96" i="1"/>
  <c r="W79" i="1"/>
  <c r="W93" i="1"/>
  <c r="U92" i="1"/>
  <c r="W91" i="1"/>
  <c r="V93" i="1"/>
  <c r="V92" i="1" s="1"/>
  <c r="V91" i="1" s="1"/>
  <c r="V90" i="1" s="1"/>
  <c r="U90" i="1"/>
  <c r="W92" i="1"/>
  <c r="U91" i="1"/>
  <c r="U81" i="1"/>
  <c r="W86" i="1"/>
  <c r="W82" i="1"/>
  <c r="W83" i="1"/>
  <c r="U86" i="1"/>
  <c r="W80" i="1"/>
  <c r="W84" i="1"/>
  <c r="U79" i="1"/>
  <c r="W81" i="1"/>
  <c r="U83" i="1"/>
  <c r="W85" i="1"/>
  <c r="U80" i="1"/>
  <c r="U84" i="1"/>
  <c r="W74" i="1"/>
  <c r="O73" i="1"/>
  <c r="V73" i="1" s="1"/>
  <c r="V75" i="1"/>
  <c r="V74" i="1" s="1"/>
  <c r="W75" i="1"/>
  <c r="U74" i="1"/>
  <c r="W76" i="1"/>
  <c r="U75" i="1"/>
  <c r="Q71" i="1"/>
  <c r="O71" i="1"/>
  <c r="V71" i="1" s="1"/>
  <c r="Q70" i="1"/>
  <c r="O70" i="1"/>
  <c r="Q69" i="1"/>
  <c r="O69" i="1"/>
  <c r="N68" i="1"/>
  <c r="M68" i="1"/>
  <c r="L68" i="1"/>
  <c r="Q66" i="1"/>
  <c r="O66" i="1"/>
  <c r="Q65" i="1"/>
  <c r="O65" i="1"/>
  <c r="N64" i="1"/>
  <c r="M64" i="1"/>
  <c r="L64" i="1"/>
  <c r="Q62" i="1"/>
  <c r="O62" i="1"/>
  <c r="V62" i="1" s="1"/>
  <c r="Q61" i="1"/>
  <c r="O61" i="1"/>
  <c r="Q60" i="1"/>
  <c r="O60" i="1"/>
  <c r="Q59" i="1"/>
  <c r="O59" i="1"/>
  <c r="Q58" i="1"/>
  <c r="O58" i="1"/>
  <c r="N57" i="1"/>
  <c r="M57" i="1"/>
  <c r="L57" i="1"/>
  <c r="Q55" i="1"/>
  <c r="O55" i="1"/>
  <c r="V55" i="1" s="1"/>
  <c r="N54" i="1"/>
  <c r="M54" i="1"/>
  <c r="L54" i="1"/>
  <c r="Q52" i="1"/>
  <c r="O52" i="1"/>
  <c r="V52" i="1" s="1"/>
  <c r="Q51" i="1"/>
  <c r="O51" i="1"/>
  <c r="Q50" i="1"/>
  <c r="O50" i="1"/>
  <c r="Q49" i="1"/>
  <c r="O49" i="1"/>
  <c r="Q48" i="1"/>
  <c r="O48" i="1"/>
  <c r="Q47" i="1"/>
  <c r="O47" i="1"/>
  <c r="N46" i="1"/>
  <c r="M46" i="1"/>
  <c r="L46" i="1"/>
  <c r="Q40" i="1"/>
  <c r="O40" i="1"/>
  <c r="V40" i="1" s="1"/>
  <c r="Q39" i="1"/>
  <c r="O39" i="1"/>
  <c r="Q38" i="1"/>
  <c r="O38" i="1"/>
  <c r="N37" i="1"/>
  <c r="M37" i="1"/>
  <c r="L37" i="1"/>
  <c r="W89" i="1" l="1"/>
  <c r="W73" i="1"/>
  <c r="W78" i="1"/>
  <c r="W65" i="1"/>
  <c r="W69" i="1"/>
  <c r="W71" i="1"/>
  <c r="O68" i="1"/>
  <c r="V68" i="1" s="1"/>
  <c r="O64" i="1"/>
  <c r="V64" i="1" s="1"/>
  <c r="V66" i="1"/>
  <c r="V65" i="1" s="1"/>
  <c r="W47" i="1"/>
  <c r="W58" i="1"/>
  <c r="U55" i="1"/>
  <c r="U48" i="1"/>
  <c r="W52" i="1"/>
  <c r="V51" i="1"/>
  <c r="V50" i="1" s="1"/>
  <c r="V49" i="1" s="1"/>
  <c r="V48" i="1" s="1"/>
  <c r="V47" i="1" s="1"/>
  <c r="U60" i="1"/>
  <c r="U69" i="1"/>
  <c r="U71" i="1"/>
  <c r="U51" i="1"/>
  <c r="W70" i="1"/>
  <c r="U70" i="1"/>
  <c r="V70" i="1"/>
  <c r="V69" i="1" s="1"/>
  <c r="U47" i="1"/>
  <c r="W59" i="1"/>
  <c r="W60" i="1"/>
  <c r="W62" i="1"/>
  <c r="U65" i="1"/>
  <c r="W48" i="1"/>
  <c r="W49" i="1"/>
  <c r="W51" i="1"/>
  <c r="W55" i="1"/>
  <c r="U58" i="1"/>
  <c r="U59" i="1"/>
  <c r="W66" i="1"/>
  <c r="W61" i="1"/>
  <c r="V61" i="1"/>
  <c r="V60" i="1" s="1"/>
  <c r="V59" i="1" s="1"/>
  <c r="V58" i="1" s="1"/>
  <c r="O57" i="1"/>
  <c r="V57" i="1" s="1"/>
  <c r="U61" i="1"/>
  <c r="O54" i="1"/>
  <c r="V54" i="1" s="1"/>
  <c r="U49" i="1"/>
  <c r="W50" i="1"/>
  <c r="O46" i="1"/>
  <c r="V46" i="1" s="1"/>
  <c r="U50" i="1"/>
  <c r="O37" i="1"/>
  <c r="V37" i="1" s="1"/>
  <c r="W40" i="1"/>
  <c r="U38" i="1"/>
  <c r="U40" i="1"/>
  <c r="W39" i="1"/>
  <c r="U39" i="1"/>
  <c r="W38" i="1"/>
  <c r="V39" i="1"/>
  <c r="V38" i="1" s="1"/>
  <c r="W57" i="1" l="1"/>
  <c r="W46" i="1"/>
  <c r="W64" i="1"/>
  <c r="W68" i="1"/>
  <c r="W54" i="1"/>
  <c r="W37" i="1"/>
</calcChain>
</file>

<file path=xl/sharedStrings.xml><?xml version="1.0" encoding="utf-8"?>
<sst xmlns="http://schemas.openxmlformats.org/spreadsheetml/2006/main" count="619" uniqueCount="401">
  <si>
    <t>Т-1, 
МВА</t>
  </si>
  <si>
    <t>Т-2, 
МВА</t>
  </si>
  <si>
    <t>Т-3, 
МВА</t>
  </si>
  <si>
    <t>1</t>
  </si>
  <si>
    <t>1.1</t>
  </si>
  <si>
    <t>1.2</t>
  </si>
  <si>
    <t>1.3</t>
  </si>
  <si>
    <t>МВА</t>
  </si>
  <si>
    <t>мин.</t>
  </si>
  <si>
    <t>1.4</t>
  </si>
  <si>
    <t xml:space="preserve">АС-70 
</t>
  </si>
  <si>
    <t>АС-70</t>
  </si>
  <si>
    <t>35</t>
  </si>
  <si>
    <t>1.5</t>
  </si>
  <si>
    <t>ПС "Карьер"</t>
  </si>
  <si>
    <t xml:space="preserve">АС-50 
</t>
  </si>
  <si>
    <t>АС-50
АС-70</t>
  </si>
  <si>
    <t>1.6</t>
  </si>
  <si>
    <t>1.7</t>
  </si>
  <si>
    <t>АС-70
АС-95</t>
  </si>
  <si>
    <t>ПС "Южная"</t>
  </si>
  <si>
    <t>ПС "Антоновка"</t>
  </si>
  <si>
    <t>ПС "Заря"</t>
  </si>
  <si>
    <t>ПС "Софиевка"</t>
  </si>
  <si>
    <t>ПС 35/0,4 кВ Карьер ТОО "ДС "Нойбург"</t>
  </si>
  <si>
    <t>ПС "Куянды"</t>
  </si>
  <si>
    <t>Куянды - Куянды-Южная</t>
  </si>
  <si>
    <t>Софиевка - Куянды</t>
  </si>
  <si>
    <t>АС-50
АС-95</t>
  </si>
  <si>
    <t>Заря-Софиевка</t>
  </si>
  <si>
    <t>АС-95
АС50</t>
  </si>
  <si>
    <t>0,75
22,15</t>
  </si>
  <si>
    <t>Антоновка-Заря</t>
  </si>
  <si>
    <t>Южная-Антоновка</t>
  </si>
  <si>
    <t>Жолымбет-Южная</t>
  </si>
  <si>
    <t>АС-95
АС-70</t>
  </si>
  <si>
    <t>1,9
3,4</t>
  </si>
  <si>
    <t>АС-50
АС-70
АС-95</t>
  </si>
  <si>
    <t>5,95
6,823</t>
  </si>
  <si>
    <t>4,8
3,157</t>
  </si>
  <si>
    <t>АС-35</t>
  </si>
  <si>
    <t>АС-35
АС-70
АС-95</t>
  </si>
  <si>
    <t>АС-95</t>
  </si>
  <si>
    <t>АС-50</t>
  </si>
  <si>
    <t>12,7</t>
  </si>
  <si>
    <t>1.8</t>
  </si>
  <si>
    <t>20</t>
  </si>
  <si>
    <t>16</t>
  </si>
  <si>
    <t>1.9</t>
  </si>
  <si>
    <t>ПС "Береговая"</t>
  </si>
  <si>
    <t>ПС "Новый Колутона"</t>
  </si>
  <si>
    <t>Береговая - Новый Колутон</t>
  </si>
  <si>
    <t>АС-35
АС-95</t>
  </si>
  <si>
    <t>АС-35
АС-50</t>
  </si>
  <si>
    <t>1,87
18,13</t>
  </si>
  <si>
    <t>ПС "Гвардеец"</t>
  </si>
  <si>
    <t>ПС "Красноводская"</t>
  </si>
  <si>
    <t>Журавлевка - Красноводская</t>
  </si>
  <si>
    <t>Красноводская - 
Новый Колутон</t>
  </si>
  <si>
    <t>ПС "Новобратская"</t>
  </si>
  <si>
    <t>Новый Колутон - Новобратская</t>
  </si>
  <si>
    <t>ПС "Амангельды"</t>
  </si>
  <si>
    <t>Новобратская - Амангельды</t>
  </si>
  <si>
    <t>Карамышевка - Амангельды</t>
  </si>
  <si>
    <t>ПС "Жарсуатская"</t>
  </si>
  <si>
    <t>Джалтырь - 
Жарсуатская</t>
  </si>
  <si>
    <t>Жарсуатская -
Кызылжарская</t>
  </si>
  <si>
    <t>Журавлевка - Кызылжарская</t>
  </si>
  <si>
    <t>ПС "Акбиет"</t>
  </si>
  <si>
    <t>ПС "Пригородная"</t>
  </si>
  <si>
    <t>ПС "Андреевка"</t>
  </si>
  <si>
    <t>Джалтырь - Акбиет</t>
  </si>
  <si>
    <t>Акбиет - Пригородная</t>
  </si>
  <si>
    <t>отпайка на ПС "Андреевка" от ВЛ-35 кВ Пригородная - Петровка</t>
  </si>
  <si>
    <t>Пригородная - Петровка</t>
  </si>
  <si>
    <t>13,8
1</t>
  </si>
  <si>
    <t>АС-35
АС-70</t>
  </si>
  <si>
    <t>18,5
1</t>
  </si>
  <si>
    <t>КТП-35/0,4 кВ ТОО "Байлы"</t>
  </si>
  <si>
    <t>21,5
1,9</t>
  </si>
  <si>
    <t>АС-35
АС-50
АС-70</t>
  </si>
  <si>
    <t>34,17
50,03
29,4</t>
  </si>
  <si>
    <t>17,2</t>
  </si>
  <si>
    <t>49,7
13,6</t>
  </si>
  <si>
    <t>ПС "Кызыл - Жарская"</t>
  </si>
  <si>
    <t>ПС "Благодатная"</t>
  </si>
  <si>
    <t>ПС "Ленинская"</t>
  </si>
  <si>
    <t>Благодатная - Ленинская</t>
  </si>
  <si>
    <t xml:space="preserve">ПС "Белоярка" </t>
  </si>
  <si>
    <t>Ленинская - Белоярка</t>
  </si>
  <si>
    <t>ПС "Новодолинка"</t>
  </si>
  <si>
    <t>ПС "Павловка"</t>
  </si>
  <si>
    <t xml:space="preserve">ПС "Звенигородка" </t>
  </si>
  <si>
    <t>Павловка - Звенигородка</t>
  </si>
  <si>
    <t>ПС "Город-1"</t>
  </si>
  <si>
    <t>Звенигородка - 
Город-1</t>
  </si>
  <si>
    <t>ПС "Ерментау"</t>
  </si>
  <si>
    <t>Город-1 - Ерментау</t>
  </si>
  <si>
    <t>5,8</t>
  </si>
  <si>
    <t>ПС "Город-2"</t>
  </si>
  <si>
    <t>ПС "Горная"</t>
  </si>
  <si>
    <t>Уленты - Горная</t>
  </si>
  <si>
    <t>3,5</t>
  </si>
  <si>
    <t>25</t>
  </si>
  <si>
    <t>ХПП 35/0,4 кВ</t>
  </si>
  <si>
    <t>2АС-50</t>
  </si>
  <si>
    <t>ПС "Уленты"</t>
  </si>
  <si>
    <t>ПС "Одесская"</t>
  </si>
  <si>
    <t>Жолымбет - Одесская</t>
  </si>
  <si>
    <t>ПС "Минская"</t>
  </si>
  <si>
    <t>Искра - Минская</t>
  </si>
  <si>
    <t>ПС "Карабулак"</t>
  </si>
  <si>
    <t>Минская - Карабулак</t>
  </si>
  <si>
    <t>ГПП Город - Карабулак</t>
  </si>
  <si>
    <t xml:space="preserve">ГПП Город (Степногорск) </t>
  </si>
  <si>
    <t>ПС "Ивановская"</t>
  </si>
  <si>
    <t>Искра - Ивановская</t>
  </si>
  <si>
    <t>ПС "Новорыбинка"</t>
  </si>
  <si>
    <t>Ивановская - Новорыбинка</t>
  </si>
  <si>
    <t>Алексеевка - Новорыбинка</t>
  </si>
  <si>
    <t>ПС "Белое Озеро"</t>
  </si>
  <si>
    <t>Петровка - Белое Озеро</t>
  </si>
  <si>
    <t>ПС "Агат"</t>
  </si>
  <si>
    <t>ПС "Кара-Адыр"</t>
  </si>
  <si>
    <t>Белое Озеро - Новокубанка</t>
  </si>
  <si>
    <t>ПС "Новокубанка"</t>
  </si>
  <si>
    <t>ПС "Раевка"</t>
  </si>
  <si>
    <t>Новокубанка - Раевка</t>
  </si>
  <si>
    <t xml:space="preserve">Шортанды - Раевка </t>
  </si>
  <si>
    <t>МКТП 35/0,4  кВ Бригада №1</t>
  </si>
  <si>
    <t>10,7
4,6</t>
  </si>
  <si>
    <t>19,6
1,6</t>
  </si>
  <si>
    <t>МКТП 35/0,4 кВ "РРС"</t>
  </si>
  <si>
    <t xml:space="preserve">АС-35,  </t>
  </si>
  <si>
    <t>ПС "Гуляй Поле"</t>
  </si>
  <si>
    <t>Раевка - Гуляй Поле</t>
  </si>
  <si>
    <t>ПС "Трудовая"</t>
  </si>
  <si>
    <t>Гуляй Поле - Трудовая</t>
  </si>
  <si>
    <t>ПС "Акколь"</t>
  </si>
  <si>
    <t>Трудовая - Акколь</t>
  </si>
  <si>
    <t>Алексеевка - Акколь</t>
  </si>
  <si>
    <t>10,9</t>
  </si>
  <si>
    <t>ПС "Гусарка"</t>
  </si>
  <si>
    <t>ПС "Кенес"</t>
  </si>
  <si>
    <t>ПС "Джамбул"</t>
  </si>
  <si>
    <t>Алексеевка - Гусарка</t>
  </si>
  <si>
    <t>Гусарка - Кенес</t>
  </si>
  <si>
    <t>Кенес - Джамбул</t>
  </si>
  <si>
    <t>Никольская - Джамбул</t>
  </si>
  <si>
    <t>46,8</t>
  </si>
  <si>
    <t>ПС "Наумовка"</t>
  </si>
  <si>
    <t>ПС "Капитоновка"</t>
  </si>
  <si>
    <t>ПС "Иванковка"</t>
  </si>
  <si>
    <t>Никольская - Наумовка</t>
  </si>
  <si>
    <t>Наумовка - Капитоновка</t>
  </si>
  <si>
    <t>Капитоновка - Иванковка</t>
  </si>
  <si>
    <t>Карамышевка - Иванковка</t>
  </si>
  <si>
    <t>ПС "Отрадное"</t>
  </si>
  <si>
    <t>ПС "Ерголка"</t>
  </si>
  <si>
    <t>Карамышевка - Ерголка</t>
  </si>
  <si>
    <t>1,25
15,4</t>
  </si>
  <si>
    <t>ПС "Колоколовка"</t>
  </si>
  <si>
    <t>Ерголка - Колоколовка</t>
  </si>
  <si>
    <t>1,25
27,6
5,2</t>
  </si>
  <si>
    <t>ПС "Вознесенка"</t>
  </si>
  <si>
    <t>2,1
6,3</t>
  </si>
  <si>
    <t>ПС "СПГО"</t>
  </si>
  <si>
    <t>Колоколовка - СПГО</t>
  </si>
  <si>
    <t>4,3</t>
  </si>
  <si>
    <t>Заводская - СПГО</t>
  </si>
  <si>
    <t>ПС "Элеватор"</t>
  </si>
  <si>
    <t>ПС "МПФ"</t>
  </si>
  <si>
    <t>Заводская  - СПГО</t>
  </si>
  <si>
    <t>Макинская - Элеватор</t>
  </si>
  <si>
    <t>МКТП 35/0,4 кВ "Дорожная"</t>
  </si>
  <si>
    <t>ПС "Прогресс"</t>
  </si>
  <si>
    <t>ПС "Баймурза"</t>
  </si>
  <si>
    <t>ПС "Даниловка"</t>
  </si>
  <si>
    <t>Никольская - Даниловка</t>
  </si>
  <si>
    <t>Заводская - Карьер"</t>
  </si>
  <si>
    <t>Прогресс - Баймурза</t>
  </si>
  <si>
    <t>Баймурза - Даниловка</t>
  </si>
  <si>
    <t>АС-70
 АС-95</t>
  </si>
  <si>
    <t>2,5
7,88</t>
  </si>
  <si>
    <t>13,7</t>
  </si>
  <si>
    <t>59,7
3,5
4</t>
  </si>
  <si>
    <t>29,7
19,7</t>
  </si>
  <si>
    <t>АС-50
АС-70 АС-95</t>
  </si>
  <si>
    <t>45,2
15,7
12,4</t>
  </si>
  <si>
    <t xml:space="preserve">АС-50, 
СШ-35 кВ АС-95 на ПС "Раевка"
</t>
  </si>
  <si>
    <t>21,5</t>
  </si>
  <si>
    <t>10,6</t>
  </si>
  <si>
    <t>АС-35
АС-50
АС-70
АС-95</t>
  </si>
  <si>
    <t>25,6
62,39</t>
  </si>
  <si>
    <t>46,8
66,9
0,053</t>
  </si>
  <si>
    <t>48,34
44,8</t>
  </si>
  <si>
    <t>4,6
43
42,95</t>
  </si>
  <si>
    <t>36
2,5
7,88</t>
  </si>
  <si>
    <t>АС-120</t>
  </si>
  <si>
    <t>23,6</t>
  </si>
  <si>
    <t>49,1
43,97
12,63</t>
  </si>
  <si>
    <t>нет трансформатора</t>
  </si>
  <si>
    <t>Искра - Одесская</t>
  </si>
  <si>
    <t>11,4</t>
  </si>
  <si>
    <t>1,2
36,3
4,6
55,34</t>
  </si>
  <si>
    <t xml:space="preserve">АС-95
</t>
  </si>
  <si>
    <t>АС-70
АС-120</t>
  </si>
  <si>
    <t>28
44,2</t>
  </si>
  <si>
    <t xml:space="preserve">
78
</t>
  </si>
  <si>
    <t xml:space="preserve">
АС-50
</t>
  </si>
  <si>
    <t>47,64
25</t>
  </si>
  <si>
    <t>Новодолинка _ Белоярка</t>
  </si>
  <si>
    <t>Ерментау тяговая - Ерментау</t>
  </si>
  <si>
    <t>4,2
55,5</t>
  </si>
  <si>
    <t>1,1
8,3</t>
  </si>
  <si>
    <t>Заводская - МПФ</t>
  </si>
  <si>
    <t>0.322</t>
  </si>
  <si>
    <t>0, 051</t>
  </si>
  <si>
    <t>СААЭЖ  2024 жылдың 17 қаңтарына ӘЖ-35 кВ  жүктемесі</t>
  </si>
  <si>
    <t xml:space="preserve">р/с №
</t>
  </si>
  <si>
    <t>ӘЖ, КС атауы</t>
  </si>
  <si>
    <t>Кернеу классы, кВ</t>
  </si>
  <si>
    <t xml:space="preserve">ӘЖ учаскесінің атауы </t>
  </si>
  <si>
    <t xml:space="preserve">Сымның маркасы мен қимасы </t>
  </si>
  <si>
    <t>Ұзындығы, км</t>
  </si>
  <si>
    <t>ӘЖ өткізу қабілеті  (min), МВт</t>
  </si>
  <si>
    <t>ӘЖ өткізу қабілеті (min), 
МВА</t>
  </si>
  <si>
    <t>Максимальды жүктеу 
(өлшеу бойынша), 
МВА</t>
  </si>
  <si>
    <t>КС ТШ бойынша берілген жүктеу,
 МВА</t>
  </si>
  <si>
    <t>ӘЖ бойынша берілген жүктеу, 
МВА</t>
  </si>
  <si>
    <t>Өлшемдер бойынша күтілетін жиынтық жүктеме, 
МВА</t>
  </si>
  <si>
    <t>Шектеу факторлары</t>
  </si>
  <si>
    <t xml:space="preserve"> КС рұқсат етілген жүктеме, 
МВА</t>
  </si>
  <si>
    <t>Уақыт бойынша ПТЭ, МВА сәйкес қайта бөлінетін толық қуат</t>
  </si>
  <si>
    <t>Қайта бөлуді ескере отырып, толық қуат, МВА</t>
  </si>
  <si>
    <t>КС жүктемесі, %</t>
  </si>
  <si>
    <t>ӘЖ жүктемесі, %</t>
  </si>
  <si>
    <t>Белгіленген қуаттың перспективалық дефициті/ профициті , МВА</t>
  </si>
  <si>
    <t>Ескерту</t>
  </si>
  <si>
    <t xml:space="preserve"> Жолымбет -Южная-Антоновка-Заря-Софиевка-Куянды - Коянды-Южная ӘЖ-35 кВ жүктемесі</t>
  </si>
  <si>
    <t xml:space="preserve">Жолымбет -Южная-Антоновка-Заря-Софиевка-Куянды - Коянды-Южная ӘЖ-35 кВ </t>
  </si>
  <si>
    <t xml:space="preserve">
АС-50,
 ТТ-200/5 КС "Жолымбет",
ТТ-300/5 КС "Коянды-Южная"
</t>
  </si>
  <si>
    <t xml:space="preserve">АС-70, 
СШ-35 кВ АС-70, ТТ-50/5  СМВ-35 кВ,
 ТТ-50/5 КС "Антоновка" жағына шығарылған КС "Южная"
</t>
  </si>
  <si>
    <t xml:space="preserve">АС-50,
 СШ-35 кВ АС-50,
ТТ-200/5  МВ-35 кВ Заря,
 ТТ-100/5 КС "Южная" жағына шығарылған КС "Антоновка"
</t>
  </si>
  <si>
    <t xml:space="preserve">АС-50, 
СШ-35 кВ АС-50 КС "Заря"
</t>
  </si>
  <si>
    <t>АС-50,
СШ-35 кВ АС-50,
ТТ-200/5  МВ-35 кВ Заря КС "Софиевка"</t>
  </si>
  <si>
    <t>аралық шықпа КС "Карьер" ӘЖ-35 кВ Софиевка-Куянды</t>
  </si>
  <si>
    <t>АС-70 ,
СШ-35 кВ АС-50, 
ТТ-150/5  СЭВ-35 кВ КС "Куянды"</t>
  </si>
  <si>
    <t xml:space="preserve"> Журавлевка -Красноводская - Новый Колутон  - Новобратская - Аменгельды - Карамышевка ӘЖ-35 кВ жүктемесі</t>
  </si>
  <si>
    <t xml:space="preserve"> Журавлевка -Красноводская-  - Новый Колутон  - Новобратская- Аменгельды - Карамышевка ӘЖ-35 кВ</t>
  </si>
  <si>
    <t>АС-35, 
СШ-35 кВ АС-120,
Бөгегіш ВЧЗС КС "Красноводская" жағына,
 ТТ-50/5 КС "Кызыл-Жарская" жағына шығарылған,  
ТТ-100/5  МВ-35 кВ Кызыл-Жарская және Красноводская КС "Журавлевка"</t>
  </si>
  <si>
    <t xml:space="preserve">АС-50, 
СШ-35 кВ АС-50 КС "Красноводская"
</t>
  </si>
  <si>
    <t>АС-50,
СШ-35 кВ АС-70, 
ТТ-100/5 КС "Новобратская" және КС "Красноводская" жағына шығарылған, 
ТТ-50/5 на МВ-35 кВ Береговая КС "Новый Колутон"</t>
  </si>
  <si>
    <t>АС-35,
СШ-35 кВ АС-70,
ТТ-150/5 КС"Красносельская" жағына шығарылған, ТТ-100/5  МВ-35 кВ Новый Колутон және Колутон КС "Береговая"</t>
  </si>
  <si>
    <t>АС-35,
СШ-35 кВ АС-95,
ТТ-100/5 КС "Новый Колутон" жағына шығарылған,
 ТТ-150/5  СМВ-35 кВ КС "Новобратская"</t>
  </si>
  <si>
    <t xml:space="preserve">АС-35,
СШ-35 кВ АС-95 КС "Амангельды"
</t>
  </si>
  <si>
    <t>АС-70, 
СШ-35 кВ АС-120, бөгегіш ВЧЗС КС "Отрадное" және КС "Амангельды" жағына,
ТТ-150/5 МВ-35-1, 2, СМВ-35 кВ, МВ-35 кВ Капитоновка, , 
ТТ-100/5 КС "Отрадное", КС "Колоколовка" жағына шығарылған КС "Карамышевка"</t>
  </si>
  <si>
    <t xml:space="preserve"> Джалтырь - Жарсуатская - Кызыл-Жарская - Журавлевка ӘЖ-35 кВ жүктемесі</t>
  </si>
  <si>
    <t>Джалтырь - Жарсуатская - Кызыл-Жарская - Журавлевка ӘЖ-35 кВ</t>
  </si>
  <si>
    <t>АС-70,
ТТ-75/5 шығарылғанМВ-35 кВ Жарсуатская  ТПС "Джалтырь тартым"</t>
  </si>
  <si>
    <t>АС-70,
СШ-35 кВ АС-70, 
ТТ-150/5  СМВ-35 кВ КС "Жарсуатская"</t>
  </si>
  <si>
    <t>аралық шықпа ЖТКС-35/0,4 кВ ТОО "Байлы"</t>
  </si>
  <si>
    <t>АС-70, 
СШ-35 кВ АС-70,
Бөгегіш ВЧЗС-100 КС "Жарсуатская" жағына,
ТТ-50/5  СМВ-35 кВ КС "Кызыл-Жарская"</t>
  </si>
  <si>
    <t>АС-70, 
СШ-35 кВ АС-120,
Бөгегіш ВЧЗС КС "Красноводская" жағына,
 ТТ-50/5 выносной в сторону ПС "Кызыл-Жарская",  
ТТ-100/5 на МВ-35 кВ Кызыл-Жарская и Красноводская на ПС "Журавлевка"</t>
  </si>
  <si>
    <t xml:space="preserve"> Джалтырь - Акбиет - Пригородная - Андреевка - Петровка ӘЖ-35 кВ жүктемесі</t>
  </si>
  <si>
    <t xml:space="preserve"> Джалтырь - Акбиет - Пригородная - Андреевка - Петровка ӘЖ-35 кВ</t>
  </si>
  <si>
    <t>АС-50, 
ТТ-75/5 шығарылатын МВ-35 кВ Акбиет ТКС "Джалтырь тартым"</t>
  </si>
  <si>
    <t>АС-95,
СШ-35 кВ АС-70,
ТТ-50/5 КС "Пригородная" жағына шығарылатын,
ТТ-50/5  СМВ-35 кВ КС "Акбиет"</t>
  </si>
  <si>
    <t>АС-50,
СШ-35 кВ АС-70,
 ТТ-100/5  МВ-35 кВ Петровка, Акбиет КС "Пригородная"</t>
  </si>
  <si>
    <t>АС-50,
СШ-35 кВ АС-95 КС "Андреевка"</t>
  </si>
  <si>
    <t>АС-50, 
СШ-35 кВ АС-150, 
 КС "Пригородная" КС "Белое Озеро" жағына бөгегіштер,
ТТ-150/5  МВ-35-1, 2, СМВ-35 кВ,
 ТТ-150/5  КС "Пригородная" және КС Белое Озеро" жағына шығарылған КС "Петровка"</t>
  </si>
  <si>
    <t xml:space="preserve"> Еркеншилик тартым - Благодатная - Ленинская - Белоярка ӘЖ- 35кВ жүктемесі</t>
  </si>
  <si>
    <t>Еркеншилик тартым - Благодатная</t>
  </si>
  <si>
    <t>Еркеншилик тартым - Благодатная - Ленинская - Белоярка  ӘЖ-35 кВ</t>
  </si>
  <si>
    <t>АС-35, 
ТТ-300/5 ЖТКС "Еркиншилик тяговая"</t>
  </si>
  <si>
    <t>АС-50,
СШ-35 кВ АС-70,
 ТТ-600/5  СМВ-35 кВ,  бөгегіш ВЧЗС-100 ТКС "Еркеншилик тяговая" жағына КС "Благодатная"</t>
  </si>
  <si>
    <t>АС-50,
СШ-35 кВ АС-70,
ТТ-150/5  СМВ-35 кВ КС "Ленинская"</t>
  </si>
  <si>
    <t>АС-50,
СШ-35 кВ АС-70,
ТТ-300/5   МВ-35-2, 
ТТ-100/5 МВ-35 кВ Ленинская және Константиновка, 
ТТ-50/5   МВ-35 кВ Новодолинка және КС "Белоярка"</t>
  </si>
  <si>
    <t xml:space="preserve"> Еркеншилик тяговая  -Новодолинка - Белоярка ӘЖ-35 кВ жүктемесі</t>
  </si>
  <si>
    <t xml:space="preserve"> Еркеншилик тартым - Новодолинка - Белоярка </t>
  </si>
  <si>
    <t>АС-35, 
ТТ-300/5 ТКС "Еркиншилик тартым"</t>
  </si>
  <si>
    <t>Еркеншилик тартым - Новодолинка</t>
  </si>
  <si>
    <t>АС-70, 
ТТ-300/5  ТКС "Еркеншилик тартым".
СШ-35 кВ АС-95,
 200/5  СМВ-35 кВ,
 бөгегіш ВЧЗС-100  ТКС "Еркеншилик тартым" және КС "Белоярка" жағына КС "Новодолинка"</t>
  </si>
  <si>
    <t>АС-35,
СШ-35 кВ АС-70,
ТТ-300/5  МВ-35-2, 
ТТ-100/5 МВ-35 кВ Ленинская және Константиновка, 
ТТ-50/5  МВ-35 кВ Новодолинка КС "Белоярка"</t>
  </si>
  <si>
    <t xml:space="preserve"> Еркеншилик тартым - Павловка - Звенигородка Город-1 - Ерментау - Ерментау тартым ӘЖ-35 кВ </t>
  </si>
  <si>
    <t>АС-50, 
ТТ-100/5  ТКС "Еркеншилик тяговая"</t>
  </si>
  <si>
    <t>Еркеншилик тартым - Павловка</t>
  </si>
  <si>
    <t>АС-50,
СШ-35 кВ АС-70,
ТТ-600/5  СМВ-35 кВ, ТТ-150/5  МВ-35 кВ КС "Ерментау" және ТКС "Еркеншилик тартым", 
бөгегіш ВЧЗС-100 КС "Ерментау" және ТКС "Еркеншилик тяговая" жағына КС "Павловка"</t>
  </si>
  <si>
    <t>аралық шықпа ХПП ӘЖ-35 кВ Еркеншилик тартым - Павловка ӘЖ-35 кВ Павловка - Звенигородка</t>
  </si>
  <si>
    <t>АС-95,
СШ-35 кВ АС-95,
бөгегіш ВЧЗС-100 КС "Павловка" және КС "Ерментау" жағына КС "Звенигородка"</t>
  </si>
  <si>
    <t>АС-95,
СШ-35 кВ АС-70,
ТТ-200/5  СМВ-35 кВ,
бөгегіш ВЧЗС-100 КС "Звенигородка" және КС "Ерментау" жағына КС "Город-1"</t>
  </si>
  <si>
    <t>АС-95,
 СШ-35 кВ АС-95,
ТТ-400/5   МВ-35 кВ Т-3,
бөгегіш ВЧЗС-100 КС "Павловка", КС "Уленты" және ТКС"Ерметау" жағына сол КС "Ерментау".</t>
  </si>
  <si>
    <t>АС-95, 
ТТ-300/5  ТКС "Ерментау тартым"</t>
  </si>
  <si>
    <t xml:space="preserve">бөгегіш ВЛ-35 кВ Ерментау - Город-2 оң, сол шыңжыр </t>
  </si>
  <si>
    <t xml:space="preserve"> Ерментау - Город-2 оң, сол шыңжыр</t>
  </si>
  <si>
    <t>АС-95,
 СШ-35 кВ АС-95,
ТТ-400/5   МВ-35 кВ Т-3,
бөгегіш ВЧЗС-100 КС "Павловка", КС "Уленты" және ТКС "Ерметау" сол КС "Ерментау".</t>
  </si>
  <si>
    <t>Ерментау - 
 Город-2 оң, сол шыңжыр</t>
  </si>
  <si>
    <t>АС-50,
 СШ-35 кВ АС-95,
бөгегішВЧЗС-100 КС "Ерментау"жағына сол шыңжыр КС "Город-2"</t>
  </si>
  <si>
    <t xml:space="preserve"> Ерментау тартым - Ерментау - Сары-Адыр - Уленты - Уленты тартым ӘЖ-35 кВ жүктемесі</t>
  </si>
  <si>
    <t xml:space="preserve"> Ерментау тартым - Ерментау - Сары-Адыр - Уленты - Уленты тартым ӘЖ-35 кВ</t>
  </si>
  <si>
    <t>АС-50, 
ТТ-300/5 на ТКС "Ерментау тяговая"</t>
  </si>
  <si>
    <t>АС-95,
 СШ-35 кВ АС-95,
ТТ-400/5   МВ-35 кВ Т-3,
бөгегіш ВЧЗС-100 КС "Павловка", КС "Уленты" және  ТКС"Ерметау" жағына сол КС "Ерментау".</t>
  </si>
  <si>
    <t>Ерментау тартым - Ерментау (екі шыңжыр)</t>
  </si>
  <si>
    <t>Ерментау - Уленты ( КС "Ерментау" КС "Сары-Адыр" дейін)</t>
  </si>
  <si>
    <t>Ерментау - Уленты (КС "Сары-Адыр" КС "Уленты" дейін)</t>
  </si>
  <si>
    <t>ПС "Сары-Адыр"
( 35 кВ бойынша шлейф тасталған)</t>
  </si>
  <si>
    <t>АС-50, 
СШ-35 кВ  АС-95,
бөгегіш ВЧЗС-100 КС "Ерментау" жағына,
ТТ-50/5  МВ-35 кВ ТКС "Уленты тартым" және КС "Горная" КС "Уленты"</t>
  </si>
  <si>
    <t xml:space="preserve">
АС-50, 
СШ-35 кВ АС-70 КС "Горная"
</t>
  </si>
  <si>
    <t>АС-70,
 ТТ-75/5  ТКС "Уленты тяговая"</t>
  </si>
  <si>
    <t>Уленты тартым - Уленты</t>
  </si>
  <si>
    <t xml:space="preserve"> Жолымбет - Одесская - Искра ӘЖ-35 кВ жүктемесі</t>
  </si>
  <si>
    <t xml:space="preserve"> Жолымбет - Одесская - Искра ӘЖ-35 кВ</t>
  </si>
  <si>
    <t>АС-70,
СШ-35 кВ АС-120,
ТТ-200/5  МВ-35 кВ КС "Одесская" КС "Жолымбет"</t>
  </si>
  <si>
    <t xml:space="preserve">АС-70,
СШ-35 кВ АС-95 КС "Одесская"
 </t>
  </si>
  <si>
    <t>АС-95,
СШ-35 кВ АС-95,
ТТ-100/5  МВ-35 кВ КС "Одесская" КС "Искра"</t>
  </si>
  <si>
    <t xml:space="preserve">  Искра - Минская - Карабулак - ГПП Город ӘЖ-35 кВ жүктемесі</t>
  </si>
  <si>
    <t>Искра - Минская - Карабулак - ГПП Город ӘЖ-35 кВ</t>
  </si>
  <si>
    <t>АС-50,
СШ-35 кВ АС-95,
ТТ-150/5  МВ-35 кВ КС "Минская" КС "Искра"</t>
  </si>
  <si>
    <t>АС-70,
СШ-35 кВ АС-70,
ТТ-150/5 МВ-35 кВ КС "Карабулак" КС "Минская"</t>
  </si>
  <si>
    <t>АС-50,
СШ-35 кВ АС-70, 
ТТ-100/5   СМВ-35 кВ КС "Карабулак"</t>
  </si>
  <si>
    <t>Искра - Ивановская - Новорыбинка - Алексеевка ӘЖ-35 кВ жүктемесі</t>
  </si>
  <si>
    <t xml:space="preserve"> Искра - Ивановская - Новорыбинка - Алексеевка ӘЖ-35 кВ</t>
  </si>
  <si>
    <t>АС-70,
СШ-35 кВ АС-95,
ТТ-100/5  МВ-35 кВ КС "Ивановская" КС "Искра"</t>
  </si>
  <si>
    <t xml:space="preserve">АС-70,
СШ-35 кВ АС-70 КС "Ивановская"
</t>
  </si>
  <si>
    <t xml:space="preserve">АС-70,
СШ-35 кВ АС-70 КС "Новорыбинка"
</t>
  </si>
  <si>
    <t>АС-70,
СШ-35 кВ АС-120,
 бөгегіш ВЧЗС-100 КС "Новорыбинка" жағына, 
ТТ-100/5  МВ-35 кВ КС "Новорыбинка" КС "Алексеевка"</t>
  </si>
  <si>
    <t xml:space="preserve"> Петровка - Белое Озеро (Тастак тартым) - Новокубанка - Раевка - Шортанды ӘЖ-35 кВ</t>
  </si>
  <si>
    <t>Петровка - Белое Озеро (Тастак тартым) - Новокубанка - Раевка - Шортанды ӘЖ-35 кВ жүктемесі</t>
  </si>
  <si>
    <t>АС-50,
СШ-35 кВ АС-150,
 ТТ-150/5  МВ-35 кВ шығарылған КС "Белое Озеро",
бөгегіш ВЧЗС-100 КС "Белое Озеро" жағына КС "Петровка"</t>
  </si>
  <si>
    <t>АС-95, 
СШ-35 кВ АС-95,
ТТ-200/5 на МВ-35 кВ  ТКС "Тастак тартым", КС "Петровка" және КС "Новокубанка-Раевка" КС "Белое Озеро"</t>
  </si>
  <si>
    <t>АС-95,
СШ-35 кВ АС-70 КС "Агат"</t>
  </si>
  <si>
    <t>АС-50,
СШ-35 кВ АС-70 КС "Кара-Адыр"</t>
  </si>
  <si>
    <t>аралық шықпа КС "Агат" ӘЖ-35 кВ Петровка - Белое Озеро</t>
  </si>
  <si>
    <t>аралық шықпа КС "Кара-Адыр" ӘЖ-35 кВ Петровка - Белое Озеро</t>
  </si>
  <si>
    <t>аралық шықпа МКТП "Бригада №1" ӘЖ-35 кВ Петровка - Белое Озеро</t>
  </si>
  <si>
    <t>АС-50,
СШ-35 кВ АС-70,
ТТ-200/5  МВ-35 кВ КС "Раевка" және КС "Белое Озеро",
 бөгегіш ВЧЗС-100 КС "Белое Озеро" жағына КС "Новокубанка"</t>
  </si>
  <si>
    <t xml:space="preserve">АС-95,
СШ-35 кВ АС-95 КС "Шортанды"
</t>
  </si>
  <si>
    <t>аралық шықпа МКТП"РРС" ӘЖ-35 кВ "Белое  Озеро - Тастак тяговая"</t>
  </si>
  <si>
    <t>Белое  Озеро - Тастак тартым</t>
  </si>
  <si>
    <t>АС-95, 
ТТ-150/5  ТКС "Тастак тартым"</t>
  </si>
  <si>
    <t>Шортанды - Раевка - Гуляй Поле - Трудовая -Акколь -Алексеевка ӘЖ-35 кВ жүктемесі</t>
  </si>
  <si>
    <t>Шортанды - Раевка - Гуляй Поле - Трудовая -Акколь -Алексеевка ӘЖ-35 кВ</t>
  </si>
  <si>
    <t xml:space="preserve">АС-70,
СШ-35 кВ АС-95 КС "Шортанды"
</t>
  </si>
  <si>
    <t>АС-50, 
СШ-35 кВ АС-95 КС "Раевка"</t>
  </si>
  <si>
    <t>АС-95, 
СШ-35 кВ АС-70, 
ТТ-50/5   СМВ-35 кВ,
ТТ-75/5 КС "Трудовая" жағына шығарылған КС "Гуляй Поле"</t>
  </si>
  <si>
    <t>АС-95,
 СШ-35 кВ АС-70 КС "Трудовая"</t>
  </si>
  <si>
    <t>АС-70, 
СШ-35 кВ АС-70,
 бөгегіш ВЧЗС-100 КС "Алексеевка" жағына КС "Акколь"</t>
  </si>
  <si>
    <t>АС-70, 
СШ-35 кВ АС-120,
 ТТ-100/5 шығарылған МВ-35 кВ Трудовая, бөгегіш ВЧЗС-100 КС "Трудовая" жағына КС "Алексеевка"</t>
  </si>
  <si>
    <t xml:space="preserve"> Алексеевка - Гусарка - Кенес - Джамбул - Никольская ӘЖ-35 кВ жүктемесі</t>
  </si>
  <si>
    <t xml:space="preserve"> Алексеевка - Гусарка - Кенес - Джамбул - Никольская ӘЖ-35 кВ</t>
  </si>
  <si>
    <t>АС-50, 
СШ-35 кВ АС-120,
ТТ-100/5 КС "Гусарка" жағына шығарылған КС "Алексеевка"</t>
  </si>
  <si>
    <t>АС-70, 
СШ-35 кВ АС-70 КС "Гусарка"</t>
  </si>
  <si>
    <t>АС-70,
 СШ-35 кВ АС-70,
 бөгегіш ВЧЗС-600 КС "Гусарка" және КС "Джамбул" жағына КС "Кенес"</t>
  </si>
  <si>
    <t>АС-70,
 СШ-35 кВ АС-70,
ТТ-150/5  СМВ-35 кВ КС "Джамбул"</t>
  </si>
  <si>
    <t>АС-50,
 СШ-35 кВ АС-95,
 ТТ-50/5 ас МВ-35 кВ Джамбул КС "Никольская"</t>
  </si>
  <si>
    <t xml:space="preserve"> Никольская - Наумовка - Капитоновка - Иванковка - Карамышевка ӘЖ-35 кВ жүктемесі</t>
  </si>
  <si>
    <t>Никольская - Наумовка - Капитоновка - Иванковка - Карамышевка ӘЖ-35 кВ</t>
  </si>
  <si>
    <t>АС-50, 
СШ-35 кВ АС-95,
ТТ-50/5  МВ-35 кВ Капитоновка КС "Никольская"</t>
  </si>
  <si>
    <t>АС-50,
СШ-35 кВ АС-50,
 ТТ-200/5  СМВ-35 кВ КС "Наумовка"</t>
  </si>
  <si>
    <t>АС-50, 
СШ-35 кВ АС-70,
бөгегіш ВЧЗС-600 КС "Никольская" жағына КС "Капитоновка"</t>
  </si>
  <si>
    <t>АС-70, 
СШ-35 кВ АС-70 КС "Иванковка"</t>
  </si>
  <si>
    <t>АС-70,
 СШ-35 кВ  АС-120, 
ТТ-150/5 на МВ-35 кВ Капитоновка КС "Карамышевка"</t>
  </si>
  <si>
    <t xml:space="preserve"> Карамышевка - Отрадное оң, сол шыңжыр ӘЖ-35 кВ жүктемесі </t>
  </si>
  <si>
    <t xml:space="preserve"> Карамышевка - Отрадное оң, сол шыңжыр ӘЖ-35 кВ</t>
  </si>
  <si>
    <t xml:space="preserve">АС-70, 
СШ-35 кВ АС-120, ТТ-100/5 КС "Отрадное" жағына шығарылған оң, сол шыңжыр КС "Карамышевка"
</t>
  </si>
  <si>
    <t>Карамышевка - Отрадное оң шыңжыр</t>
  </si>
  <si>
    <t>АС-70, 
СШ-35 кВ АС-50, 
ТТ-150/5  СМВ-35 кВ КС "Отрадное"</t>
  </si>
  <si>
    <t>АС-70, 
СШ-35 кВ АС-70, 
ТТ-100/5 на МВ-35 кВ Карамышевка КС "Гвардеец"</t>
  </si>
  <si>
    <t>Карамышевка - Отрадное сол шыңжыр</t>
  </si>
  <si>
    <t>аралық шықпа КС "Гвардеец" ӘЖ-35 кВ Отрадное - Карамышевка оң шыңжыр</t>
  </si>
  <si>
    <t xml:space="preserve"> Карамышевка - Ерголка - Колоколовка - СПГО - Заводская ӘЖ-35 кВ жүктемесі</t>
  </si>
  <si>
    <t xml:space="preserve"> Карамышевка - Ерголка - Колоколовка - СПГО - Заводская ӘЖ-35 кВ </t>
  </si>
  <si>
    <t xml:space="preserve">АС-35,
 СШ-35 кВ АС-120,
 ТТ-100/5 КС "Колоколовка" жағына шығарылған КС "Карамышевка"
</t>
  </si>
  <si>
    <t>АС-35,
СШ-35 кВ АС-95 КС "Ерголка"</t>
  </si>
  <si>
    <t>АС-35,
 СШ-35 кВ АС-70,
ТТ-200/5 на МВ-35 кВ Карамышевка КС "Колоколовка"</t>
  </si>
  <si>
    <t>АС-35,
 СШ-35 кВ АС-95 КС "Вознесенка"</t>
  </si>
  <si>
    <t>аралық шықпа КС "Вознесенка" ӘЖ-35 кВ Ерголка - Колоколовка</t>
  </si>
  <si>
    <t>АС-95,
 СШ-35 кВ АС-95 КС "СПГО"</t>
  </si>
  <si>
    <t>аралық шықпа КС "Элеватор" ӘЖ-35 кВ Колоколовка - СПГО</t>
  </si>
  <si>
    <t xml:space="preserve">АС-95, 
СШ-35 кВ АС-300,
ТТ-150/5  ЭВ-35 кВ Степгеология КС "Заводская"
</t>
  </si>
  <si>
    <t xml:space="preserve"> Макинская - Элеватор - СПГО - Заводская ӘЖ-35 кВ жүктемесі</t>
  </si>
  <si>
    <t>Макинская - Элеватор - СПГО - Заводская ӘЖ-35 кВ</t>
  </si>
  <si>
    <t>АС-95, 
ТТ-200/5 КС "Элеватор" жағына КС "Макинская"</t>
  </si>
  <si>
    <t>АС-95,
СШ-35 кВ АС- КС "Элеваторная</t>
  </si>
  <si>
    <t>аралық шықпа КС "МПФ" ӘЖ-35 кВ Макинская - Элеватор</t>
  </si>
  <si>
    <t>АС-95,
 СШ-35 кВ АС-95 КС "СПГО".
СШ-35 кВ АС-300,
 ТТ-150/5  ЭВ-35 кВ степгеология КС "Заводская"</t>
  </si>
  <si>
    <t>Колоколовка - СПГО (аралық шықпасыз КС "Элеватор")</t>
  </si>
  <si>
    <t>АС-95,
СШ-35 кВ АС-70, ТТ-200/5  МВ-35 кВ  Карамышевка КС "Заводская"</t>
  </si>
  <si>
    <t xml:space="preserve"> Заводская - МПФ ӘЖ-35 кВ</t>
  </si>
  <si>
    <t xml:space="preserve"> Заводская - МПФ ӘЖ-35 кВ жүктемесі</t>
  </si>
  <si>
    <t>КЖ-35 кВ 1х95нк/45-35,
АС-95</t>
  </si>
  <si>
    <t>КЖ-35 кВ
1х95нк/45-35, АС-95, СШ-35 кВ АС-300, ТТ-150/5 КС "МПФ" жағына шығарылған КС "Заводская"</t>
  </si>
  <si>
    <t>КЖ-35 кВ
1х95нк/45-35,
АС-95</t>
  </si>
  <si>
    <t xml:space="preserve">КЖ-35 кВ
1х95нк/45-35, АС-95
</t>
  </si>
  <si>
    <t>Заводская - Карьер -Прогресс - Баймурза -Даниловка -Никольская ӘЖ-35 кВ жүктемесі</t>
  </si>
  <si>
    <t xml:space="preserve"> Заводская - Карьер -Прогресс - Баймурза -Даниловка -Никольская ӘЖ-35 кВ</t>
  </si>
  <si>
    <t>АС-50,
СШ-35 кВ АС-300,
 ТТ-150/5  ЭВ-35 кВ Баймурза және Карьер КС "Заводская"</t>
  </si>
  <si>
    <t>аралық шықпа МКТП"Дорожная" ӘЖ-35 кВ Заводская - Карьер</t>
  </si>
  <si>
    <t>Макинск - Заводская аралық шықпалармен КС "Карер" және КС "Прогресс"</t>
  </si>
  <si>
    <t>АС-50, 
СШ-35 кВ АС-70, ТТ-100/5 на МВ-35 кВ Байурза КС "Даниловка"</t>
  </si>
  <si>
    <t xml:space="preserve">АС-50, 
СШ-35 кВ АС-95,ТТ-150/5  МВ-35 кВ Даниловка КС "Никольская"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</si>
</sst>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0" fillId="3" borderId="0" xfId="0" applyFill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11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11" fillId="3" borderId="0" xfId="0" applyFont="1" applyFill="1"/>
    <xf numFmtId="164" fontId="2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7"/>
  <sheetViews>
    <sheetView tabSelected="1" zoomScale="90" zoomScaleNormal="90" workbookViewId="0">
      <pane ySplit="6" topLeftCell="A135" activePane="bottomLeft" state="frozen"/>
      <selection pane="bottomLeft" activeCell="P137" sqref="P137"/>
    </sheetView>
  </sheetViews>
  <sheetFormatPr defaultRowHeight="14.4" x14ac:dyDescent="0.3"/>
  <cols>
    <col min="1" max="1" width="6.88671875" customWidth="1"/>
    <col min="2" max="2" width="22.6640625" customWidth="1"/>
    <col min="3" max="3" width="7.6640625" customWidth="1"/>
    <col min="4" max="4" width="7.5546875" customWidth="1"/>
    <col min="5" max="5" width="6.6640625" customWidth="1"/>
    <col min="6" max="6" width="12.44140625" customWidth="1"/>
    <col min="7" max="7" width="21.5546875" customWidth="1"/>
    <col min="8" max="8" width="9.109375" customWidth="1"/>
    <col min="9" max="9" width="16.5546875" customWidth="1"/>
    <col min="10" max="11" width="12.33203125" customWidth="1"/>
    <col min="12" max="12" width="15.109375" customWidth="1"/>
    <col min="13" max="13" width="10.5546875" customWidth="1"/>
    <col min="14" max="14" width="10.44140625" customWidth="1"/>
    <col min="15" max="15" width="14.88671875" customWidth="1"/>
    <col min="16" max="16" width="20.44140625" customWidth="1"/>
    <col min="17" max="17" width="11.88671875" customWidth="1"/>
    <col min="18" max="18" width="10.6640625" customWidth="1"/>
    <col min="19" max="19" width="9.44140625" customWidth="1"/>
    <col min="20" max="21" width="10.44140625" customWidth="1"/>
    <col min="22" max="22" width="9.109375" customWidth="1"/>
    <col min="23" max="23" width="10.88671875" customWidth="1"/>
    <col min="24" max="28" width="14.5546875" customWidth="1"/>
    <col min="29" max="29" width="19" customWidth="1"/>
  </cols>
  <sheetData>
    <row r="2" spans="1:48" ht="17.399999999999999" x14ac:dyDescent="0.3">
      <c r="A2" s="4"/>
      <c r="B2" s="95" t="s">
        <v>218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10"/>
      <c r="Y2" s="1"/>
      <c r="Z2" s="1"/>
      <c r="AA2" s="1"/>
      <c r="AB2" s="1"/>
      <c r="AC2" s="1"/>
      <c r="AD2" s="1"/>
    </row>
    <row r="3" spans="1:48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48" s="2" customFormat="1" ht="85.5" customHeight="1" x14ac:dyDescent="0.3">
      <c r="A4" s="96" t="s">
        <v>219</v>
      </c>
      <c r="B4" s="96" t="s">
        <v>220</v>
      </c>
      <c r="C4" s="96" t="s">
        <v>0</v>
      </c>
      <c r="D4" s="96" t="s">
        <v>1</v>
      </c>
      <c r="E4" s="96" t="s">
        <v>2</v>
      </c>
      <c r="F4" s="98" t="s">
        <v>221</v>
      </c>
      <c r="G4" s="100" t="s">
        <v>222</v>
      </c>
      <c r="H4" s="101" t="s">
        <v>223</v>
      </c>
      <c r="I4" s="96" t="s">
        <v>224</v>
      </c>
      <c r="J4" s="96" t="s">
        <v>225</v>
      </c>
      <c r="K4" s="96" t="s">
        <v>226</v>
      </c>
      <c r="L4" s="96" t="s">
        <v>227</v>
      </c>
      <c r="M4" s="96" t="s">
        <v>228</v>
      </c>
      <c r="N4" s="96" t="s">
        <v>229</v>
      </c>
      <c r="O4" s="103" t="s">
        <v>230</v>
      </c>
      <c r="P4" s="103" t="s">
        <v>231</v>
      </c>
      <c r="Q4" s="103" t="s">
        <v>232</v>
      </c>
      <c r="R4" s="108" t="s">
        <v>233</v>
      </c>
      <c r="S4" s="109"/>
      <c r="T4" s="103" t="s">
        <v>234</v>
      </c>
      <c r="U4" s="103" t="s">
        <v>235</v>
      </c>
      <c r="V4" s="103" t="s">
        <v>236</v>
      </c>
      <c r="W4" s="103" t="s">
        <v>237</v>
      </c>
      <c r="X4" s="106" t="s">
        <v>238</v>
      </c>
    </row>
    <row r="5" spans="1:48" s="2" customFormat="1" ht="59.25" customHeight="1" x14ac:dyDescent="0.3">
      <c r="A5" s="97"/>
      <c r="B5" s="97"/>
      <c r="C5" s="97"/>
      <c r="D5" s="97"/>
      <c r="E5" s="97"/>
      <c r="F5" s="99"/>
      <c r="G5" s="100"/>
      <c r="H5" s="102"/>
      <c r="I5" s="97"/>
      <c r="J5" s="97"/>
      <c r="K5" s="97"/>
      <c r="L5" s="97"/>
      <c r="M5" s="97"/>
      <c r="N5" s="97"/>
      <c r="O5" s="104"/>
      <c r="P5" s="104"/>
      <c r="Q5" s="104"/>
      <c r="R5" s="73" t="s">
        <v>7</v>
      </c>
      <c r="S5" s="73" t="s">
        <v>8</v>
      </c>
      <c r="T5" s="104"/>
      <c r="U5" s="104"/>
      <c r="V5" s="104"/>
      <c r="W5" s="104"/>
      <c r="X5" s="107"/>
    </row>
    <row r="6" spans="1:48" s="3" customFormat="1" x14ac:dyDescent="0.25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  <c r="V6" s="9">
        <v>22</v>
      </c>
      <c r="W6" s="9">
        <v>23</v>
      </c>
      <c r="X6" s="11">
        <v>24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5"/>
    </row>
    <row r="7" spans="1:48" s="2" customFormat="1" ht="34.5" customHeight="1" x14ac:dyDescent="0.3">
      <c r="A7" s="105" t="s">
        <v>239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</row>
    <row r="8" spans="1:48" s="13" customFormat="1" ht="78" customHeight="1" x14ac:dyDescent="0.3">
      <c r="A8" s="16" t="s">
        <v>3</v>
      </c>
      <c r="B8" s="17" t="s">
        <v>240</v>
      </c>
      <c r="C8" s="18"/>
      <c r="D8" s="18"/>
      <c r="E8" s="18"/>
      <c r="F8" s="18">
        <v>35</v>
      </c>
      <c r="G8" s="18"/>
      <c r="H8" s="18" t="s">
        <v>37</v>
      </c>
      <c r="I8" s="18" t="s">
        <v>200</v>
      </c>
      <c r="J8" s="18">
        <v>12.7</v>
      </c>
      <c r="K8" s="18">
        <v>13.6</v>
      </c>
      <c r="L8" s="18">
        <f>SUM(L9:L15)</f>
        <v>8.0500000000000007</v>
      </c>
      <c r="M8" s="18">
        <f>SUM(M9:M15)</f>
        <v>9.5180000000000007</v>
      </c>
      <c r="N8" s="18">
        <f>SUM(N9:N15)</f>
        <v>5.5679999999999996</v>
      </c>
      <c r="O8" s="18">
        <f>SUM(O9:O15)</f>
        <v>23.135999999999996</v>
      </c>
      <c r="P8" s="18" t="s">
        <v>241</v>
      </c>
      <c r="Q8" s="18"/>
      <c r="R8" s="18"/>
      <c r="S8" s="18"/>
      <c r="T8" s="18"/>
      <c r="U8" s="18"/>
      <c r="V8" s="74">
        <f>O8/K8*100</f>
        <v>170.11764705882351</v>
      </c>
      <c r="W8" s="12">
        <f>SUM(W12:W15)</f>
        <v>-2.5899999999999972</v>
      </c>
      <c r="X8" s="20"/>
    </row>
    <row r="9" spans="1:48" s="33" customFormat="1" ht="42.75" customHeight="1" x14ac:dyDescent="0.3">
      <c r="A9" s="27" t="s">
        <v>4</v>
      </c>
      <c r="B9" s="28"/>
      <c r="C9" s="29"/>
      <c r="D9" s="29"/>
      <c r="E9" s="29"/>
      <c r="F9" s="29">
        <v>35</v>
      </c>
      <c r="G9" s="29" t="s">
        <v>34</v>
      </c>
      <c r="H9" s="29" t="s">
        <v>35</v>
      </c>
      <c r="I9" s="29" t="s">
        <v>36</v>
      </c>
      <c r="J9" s="29">
        <v>16</v>
      </c>
      <c r="K9" s="29">
        <v>17.2</v>
      </c>
      <c r="L9" s="29">
        <v>0</v>
      </c>
      <c r="M9" s="29">
        <v>0</v>
      </c>
      <c r="N9" s="29">
        <v>0</v>
      </c>
      <c r="O9" s="29">
        <f>SUM(L9:N9)</f>
        <v>0</v>
      </c>
      <c r="P9" s="29" t="s">
        <v>11</v>
      </c>
      <c r="Q9" s="29"/>
      <c r="R9" s="29"/>
      <c r="S9" s="29"/>
      <c r="T9" s="29"/>
      <c r="U9" s="29"/>
      <c r="V9" s="75">
        <f t="shared" ref="V9:V14" si="0">O9/K9*100+V10</f>
        <v>149.2705198358413</v>
      </c>
      <c r="W9" s="29"/>
      <c r="X9" s="32"/>
    </row>
    <row r="10" spans="1:48" s="33" customFormat="1" ht="106.5" customHeight="1" x14ac:dyDescent="0.3">
      <c r="A10" s="27" t="s">
        <v>5</v>
      </c>
      <c r="B10" s="34" t="s">
        <v>20</v>
      </c>
      <c r="C10" s="31">
        <v>2.5</v>
      </c>
      <c r="D10" s="31">
        <v>2.5</v>
      </c>
      <c r="E10" s="31"/>
      <c r="F10" s="31">
        <v>35</v>
      </c>
      <c r="G10" s="35" t="s">
        <v>33</v>
      </c>
      <c r="H10" s="29" t="s">
        <v>10</v>
      </c>
      <c r="I10" s="29">
        <v>21.7</v>
      </c>
      <c r="J10" s="31">
        <v>16</v>
      </c>
      <c r="K10" s="31">
        <v>17.2</v>
      </c>
      <c r="L10" s="31">
        <v>0.22800000000000001</v>
      </c>
      <c r="M10" s="31">
        <v>1.2E-2</v>
      </c>
      <c r="N10" s="31">
        <v>0</v>
      </c>
      <c r="O10" s="31">
        <f t="shared" ref="O10:O15" si="1">SUM(L10:N10)</f>
        <v>0.24000000000000002</v>
      </c>
      <c r="P10" s="30" t="s">
        <v>242</v>
      </c>
      <c r="Q10" s="31">
        <f t="shared" ref="Q10:Q15" si="2">MIN(C10:E10)</f>
        <v>2.5</v>
      </c>
      <c r="R10" s="31"/>
      <c r="S10" s="31"/>
      <c r="T10" s="31"/>
      <c r="U10" s="31">
        <f t="shared" ref="U10:U15" si="3">((O10-N10)/Q10)*100</f>
        <v>9.6</v>
      </c>
      <c r="V10" s="75">
        <f t="shared" si="0"/>
        <v>149.2705198358413</v>
      </c>
      <c r="W10" s="36">
        <f t="shared" ref="W10:W15" si="4">Q10-(O10-N10)</f>
        <v>2.2599999999999998</v>
      </c>
      <c r="X10" s="32"/>
    </row>
    <row r="11" spans="1:48" s="33" customFormat="1" ht="105" customHeight="1" x14ac:dyDescent="0.3">
      <c r="A11" s="27" t="s">
        <v>6</v>
      </c>
      <c r="B11" s="67" t="s">
        <v>21</v>
      </c>
      <c r="C11" s="31">
        <v>1</v>
      </c>
      <c r="D11" s="31">
        <v>1</v>
      </c>
      <c r="E11" s="31"/>
      <c r="F11" s="31">
        <v>35</v>
      </c>
      <c r="G11" s="68" t="s">
        <v>32</v>
      </c>
      <c r="H11" s="69" t="s">
        <v>15</v>
      </c>
      <c r="I11" s="29">
        <v>21</v>
      </c>
      <c r="J11" s="31">
        <v>12.7</v>
      </c>
      <c r="K11" s="31">
        <v>13.6</v>
      </c>
      <c r="L11" s="31">
        <v>0.156</v>
      </c>
      <c r="M11" s="31">
        <v>0.182</v>
      </c>
      <c r="N11" s="70">
        <v>0</v>
      </c>
      <c r="O11" s="31">
        <f t="shared" si="1"/>
        <v>0.33799999999999997</v>
      </c>
      <c r="P11" s="30" t="s">
        <v>243</v>
      </c>
      <c r="Q11" s="31">
        <f t="shared" si="2"/>
        <v>1</v>
      </c>
      <c r="R11" s="31"/>
      <c r="S11" s="31"/>
      <c r="T11" s="31"/>
      <c r="U11" s="31">
        <f t="shared" si="3"/>
        <v>33.799999999999997</v>
      </c>
      <c r="V11" s="75">
        <f t="shared" si="0"/>
        <v>147.875170998632</v>
      </c>
      <c r="W11" s="36">
        <f t="shared" si="4"/>
        <v>0.66200000000000003</v>
      </c>
      <c r="X11" s="32"/>
    </row>
    <row r="12" spans="1:48" s="13" customFormat="1" ht="50.25" customHeight="1" x14ac:dyDescent="0.3">
      <c r="A12" s="16" t="s">
        <v>9</v>
      </c>
      <c r="B12" s="23" t="s">
        <v>22</v>
      </c>
      <c r="C12" s="19">
        <v>2.5</v>
      </c>
      <c r="D12" s="19">
        <v>1.6</v>
      </c>
      <c r="E12" s="16"/>
      <c r="F12" s="16" t="s">
        <v>12</v>
      </c>
      <c r="G12" s="24" t="s">
        <v>29</v>
      </c>
      <c r="H12" s="25" t="s">
        <v>30</v>
      </c>
      <c r="I12" s="18" t="s">
        <v>31</v>
      </c>
      <c r="J12" s="19">
        <v>12.7</v>
      </c>
      <c r="K12" s="19">
        <v>13.6</v>
      </c>
      <c r="L12" s="19">
        <v>0.94</v>
      </c>
      <c r="M12" s="19">
        <v>0.71499999999999997</v>
      </c>
      <c r="N12" s="26">
        <v>0</v>
      </c>
      <c r="O12" s="19">
        <f t="shared" si="1"/>
        <v>1.6549999999999998</v>
      </c>
      <c r="P12" s="22" t="s">
        <v>244</v>
      </c>
      <c r="Q12" s="19">
        <f t="shared" si="2"/>
        <v>1.6</v>
      </c>
      <c r="R12" s="19"/>
      <c r="S12" s="19"/>
      <c r="T12" s="19"/>
      <c r="U12" s="74">
        <f t="shared" si="3"/>
        <v>103.43749999999999</v>
      </c>
      <c r="V12" s="74">
        <f t="shared" si="0"/>
        <v>145.38987688098493</v>
      </c>
      <c r="W12" s="14">
        <f t="shared" si="4"/>
        <v>-5.4999999999999716E-2</v>
      </c>
      <c r="X12" s="20"/>
    </row>
    <row r="13" spans="1:48" s="33" customFormat="1" ht="77.25" customHeight="1" x14ac:dyDescent="0.3">
      <c r="A13" s="27" t="s">
        <v>13</v>
      </c>
      <c r="B13" s="67" t="s">
        <v>23</v>
      </c>
      <c r="C13" s="31">
        <v>6.3</v>
      </c>
      <c r="D13" s="31">
        <v>4</v>
      </c>
      <c r="E13" s="27"/>
      <c r="F13" s="27" t="s">
        <v>12</v>
      </c>
      <c r="G13" s="68" t="s">
        <v>27</v>
      </c>
      <c r="H13" s="69" t="s">
        <v>28</v>
      </c>
      <c r="I13" s="29" t="s">
        <v>38</v>
      </c>
      <c r="J13" s="31">
        <v>12.7</v>
      </c>
      <c r="K13" s="31">
        <v>13.6</v>
      </c>
      <c r="L13" s="31">
        <v>1.87</v>
      </c>
      <c r="M13" s="31">
        <v>1.8080000000000001</v>
      </c>
      <c r="N13" s="70">
        <v>3.919</v>
      </c>
      <c r="O13" s="31">
        <f t="shared" si="1"/>
        <v>7.5969999999999995</v>
      </c>
      <c r="P13" s="30" t="s">
        <v>245</v>
      </c>
      <c r="Q13" s="31">
        <f t="shared" si="2"/>
        <v>4</v>
      </c>
      <c r="R13" s="31"/>
      <c r="S13" s="31"/>
      <c r="T13" s="31"/>
      <c r="U13" s="31">
        <f t="shared" si="3"/>
        <v>91.949999999999989</v>
      </c>
      <c r="V13" s="75">
        <f t="shared" si="0"/>
        <v>133.22075923392612</v>
      </c>
      <c r="W13" s="36">
        <f t="shared" si="4"/>
        <v>0.32200000000000051</v>
      </c>
      <c r="X13" s="32"/>
    </row>
    <row r="14" spans="1:48" s="13" customFormat="1" ht="51" customHeight="1" x14ac:dyDescent="0.3">
      <c r="A14" s="16" t="s">
        <v>17</v>
      </c>
      <c r="B14" s="21" t="s">
        <v>24</v>
      </c>
      <c r="C14" s="19">
        <v>2.5</v>
      </c>
      <c r="D14" s="19"/>
      <c r="E14" s="16"/>
      <c r="F14" s="16" t="s">
        <v>12</v>
      </c>
      <c r="G14" s="24" t="s">
        <v>246</v>
      </c>
      <c r="H14" s="25" t="s">
        <v>11</v>
      </c>
      <c r="I14" s="18">
        <v>14.07</v>
      </c>
      <c r="J14" s="19">
        <v>16</v>
      </c>
      <c r="K14" s="19">
        <v>17.2</v>
      </c>
      <c r="L14" s="19">
        <v>0.3</v>
      </c>
      <c r="M14" s="19">
        <v>3.2250000000000001</v>
      </c>
      <c r="N14" s="26">
        <v>0</v>
      </c>
      <c r="O14" s="19">
        <f t="shared" si="1"/>
        <v>3.5249999999999999</v>
      </c>
      <c r="P14" s="18" t="s">
        <v>11</v>
      </c>
      <c r="Q14" s="19">
        <f>MIN(C14:E14)</f>
        <v>2.5</v>
      </c>
      <c r="R14" s="19"/>
      <c r="S14" s="19"/>
      <c r="T14" s="19"/>
      <c r="U14" s="19">
        <f t="shared" si="3"/>
        <v>141</v>
      </c>
      <c r="V14" s="74">
        <f t="shared" si="0"/>
        <v>77.360465116279073</v>
      </c>
      <c r="W14" s="14">
        <f t="shared" si="4"/>
        <v>-1.0249999999999999</v>
      </c>
      <c r="X14" s="20"/>
    </row>
    <row r="15" spans="1:48" s="13" customFormat="1" ht="60" customHeight="1" x14ac:dyDescent="0.3">
      <c r="A15" s="15" t="s">
        <v>18</v>
      </c>
      <c r="B15" s="23" t="s">
        <v>25</v>
      </c>
      <c r="C15" s="19">
        <v>6.3</v>
      </c>
      <c r="D15" s="19">
        <v>6.3</v>
      </c>
      <c r="E15" s="16"/>
      <c r="F15" s="16" t="s">
        <v>12</v>
      </c>
      <c r="G15" s="24" t="s">
        <v>26</v>
      </c>
      <c r="H15" s="25" t="s">
        <v>19</v>
      </c>
      <c r="I15" s="18" t="s">
        <v>39</v>
      </c>
      <c r="J15" s="19">
        <v>16</v>
      </c>
      <c r="K15" s="19">
        <v>17.2</v>
      </c>
      <c r="L15" s="19">
        <v>4.556</v>
      </c>
      <c r="M15" s="19">
        <v>3.5760000000000001</v>
      </c>
      <c r="N15" s="26">
        <v>1.649</v>
      </c>
      <c r="O15" s="19">
        <f t="shared" si="1"/>
        <v>9.7809999999999988</v>
      </c>
      <c r="P15" s="18" t="s">
        <v>247</v>
      </c>
      <c r="Q15" s="19">
        <f t="shared" si="2"/>
        <v>6.3</v>
      </c>
      <c r="R15" s="19"/>
      <c r="S15" s="19"/>
      <c r="T15" s="19"/>
      <c r="U15" s="74">
        <f t="shared" si="3"/>
        <v>129.07936507936506</v>
      </c>
      <c r="V15" s="74">
        <f>O15/K15*100</f>
        <v>56.866279069767437</v>
      </c>
      <c r="W15" s="14">
        <f t="shared" si="4"/>
        <v>-1.8319999999999981</v>
      </c>
      <c r="X15" s="20"/>
    </row>
    <row r="16" spans="1:48" s="2" customFormat="1" ht="34.5" customHeight="1" x14ac:dyDescent="0.3">
      <c r="A16" s="88" t="s">
        <v>248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/>
    </row>
    <row r="17" spans="1:24" s="33" customFormat="1" ht="182.25" customHeight="1" x14ac:dyDescent="0.3">
      <c r="A17" s="27" t="s">
        <v>3</v>
      </c>
      <c r="B17" s="28" t="s">
        <v>249</v>
      </c>
      <c r="C17" s="29"/>
      <c r="D17" s="29"/>
      <c r="E17" s="29"/>
      <c r="F17" s="29">
        <v>35</v>
      </c>
      <c r="G17" s="29"/>
      <c r="H17" s="29" t="s">
        <v>80</v>
      </c>
      <c r="I17" s="29" t="s">
        <v>81</v>
      </c>
      <c r="J17" s="29">
        <v>10.6</v>
      </c>
      <c r="K17" s="29">
        <v>11.4</v>
      </c>
      <c r="L17" s="29">
        <f>SUM(L18:L23)</f>
        <v>0.83799999999999997</v>
      </c>
      <c r="M17" s="29">
        <f>SUM(M18:M23)</f>
        <v>0.18099999999999999</v>
      </c>
      <c r="N17" s="29">
        <f>SUM(N18:N23)</f>
        <v>0</v>
      </c>
      <c r="O17" s="29">
        <f>SUM(O18:O23)</f>
        <v>1.0189999999999999</v>
      </c>
      <c r="P17" s="30" t="s">
        <v>250</v>
      </c>
      <c r="Q17" s="29"/>
      <c r="R17" s="29"/>
      <c r="S17" s="29"/>
      <c r="T17" s="29"/>
      <c r="U17" s="29"/>
      <c r="V17" s="75">
        <f>O17/K17*100</f>
        <v>8.9385964912280702</v>
      </c>
      <c r="W17" s="29">
        <f>SUM(W18:W23)</f>
        <v>6.3810000000000002</v>
      </c>
      <c r="X17" s="32"/>
    </row>
    <row r="18" spans="1:24" s="33" customFormat="1" ht="48.75" customHeight="1" x14ac:dyDescent="0.3">
      <c r="A18" s="27" t="s">
        <v>4</v>
      </c>
      <c r="B18" s="34" t="s">
        <v>56</v>
      </c>
      <c r="C18" s="29">
        <v>1.6</v>
      </c>
      <c r="D18" s="29">
        <v>1.6</v>
      </c>
      <c r="E18" s="29"/>
      <c r="F18" s="29">
        <v>35</v>
      </c>
      <c r="G18" s="35" t="s">
        <v>57</v>
      </c>
      <c r="H18" s="29" t="s">
        <v>43</v>
      </c>
      <c r="I18" s="29">
        <v>19.3</v>
      </c>
      <c r="J18" s="29">
        <v>12.7</v>
      </c>
      <c r="K18" s="29">
        <v>13.6</v>
      </c>
      <c r="L18" s="29">
        <v>0.06</v>
      </c>
      <c r="M18" s="29">
        <v>0</v>
      </c>
      <c r="N18" s="29">
        <v>0</v>
      </c>
      <c r="O18" s="31">
        <f t="shared" ref="O18:O23" si="5">SUM(L18:N18)</f>
        <v>0.06</v>
      </c>
      <c r="P18" s="30" t="s">
        <v>251</v>
      </c>
      <c r="Q18" s="31">
        <f t="shared" ref="Q18:Q23" si="6">MIN(C18:E18)</f>
        <v>1.6</v>
      </c>
      <c r="R18" s="29"/>
      <c r="S18" s="29"/>
      <c r="T18" s="29"/>
      <c r="U18" s="31">
        <f t="shared" ref="U18:U22" si="7">((O18-N18)/Q18)*100</f>
        <v>3.75</v>
      </c>
      <c r="V18" s="75">
        <f>O18/K18*100+V19</f>
        <v>8.5710784313725501</v>
      </c>
      <c r="W18" s="36">
        <f t="shared" ref="W18:W23" si="8">Q18-(O18-N18)</f>
        <v>1.54</v>
      </c>
      <c r="X18" s="32"/>
    </row>
    <row r="19" spans="1:24" s="33" customFormat="1" ht="138" customHeight="1" x14ac:dyDescent="0.3">
      <c r="A19" s="27" t="s">
        <v>5</v>
      </c>
      <c r="B19" s="34" t="s">
        <v>50</v>
      </c>
      <c r="C19" s="29">
        <v>1.6</v>
      </c>
      <c r="D19" s="29">
        <v>1.6</v>
      </c>
      <c r="E19" s="29"/>
      <c r="F19" s="29">
        <v>35</v>
      </c>
      <c r="G19" s="35" t="s">
        <v>58</v>
      </c>
      <c r="H19" s="29" t="s">
        <v>43</v>
      </c>
      <c r="I19" s="29">
        <v>12.6</v>
      </c>
      <c r="J19" s="37" t="s">
        <v>44</v>
      </c>
      <c r="K19" s="29">
        <v>13.6</v>
      </c>
      <c r="L19" s="29">
        <v>0.16800000000000001</v>
      </c>
      <c r="M19" s="29">
        <v>3.1E-2</v>
      </c>
      <c r="N19" s="29">
        <v>0</v>
      </c>
      <c r="O19" s="31">
        <f t="shared" si="5"/>
        <v>0.19900000000000001</v>
      </c>
      <c r="P19" s="30" t="s">
        <v>252</v>
      </c>
      <c r="Q19" s="31">
        <f t="shared" si="6"/>
        <v>1.6</v>
      </c>
      <c r="R19" s="29"/>
      <c r="S19" s="29"/>
      <c r="T19" s="29"/>
      <c r="U19" s="75">
        <f t="shared" si="7"/>
        <v>12.4375</v>
      </c>
      <c r="V19" s="75">
        <f>O19/K19*100+V20</f>
        <v>8.1299019607843146</v>
      </c>
      <c r="W19" s="36">
        <f t="shared" si="8"/>
        <v>1.401</v>
      </c>
      <c r="X19" s="32"/>
    </row>
    <row r="20" spans="1:24" s="33" customFormat="1" ht="138" customHeight="1" x14ac:dyDescent="0.3">
      <c r="A20" s="27" t="s">
        <v>6</v>
      </c>
      <c r="B20" s="34" t="s">
        <v>49</v>
      </c>
      <c r="C20" s="29">
        <v>1.6</v>
      </c>
      <c r="D20" s="29">
        <v>1.6</v>
      </c>
      <c r="E20" s="29"/>
      <c r="F20" s="29">
        <v>35</v>
      </c>
      <c r="G20" s="35" t="s">
        <v>51</v>
      </c>
      <c r="H20" s="29" t="s">
        <v>53</v>
      </c>
      <c r="I20" s="29" t="s">
        <v>54</v>
      </c>
      <c r="J20" s="29">
        <v>10.6</v>
      </c>
      <c r="K20" s="29">
        <v>11.4</v>
      </c>
      <c r="L20" s="29" t="s">
        <v>216</v>
      </c>
      <c r="M20" s="29">
        <v>9.7000000000000003E-2</v>
      </c>
      <c r="N20" s="29">
        <v>0</v>
      </c>
      <c r="O20" s="31">
        <f t="shared" si="5"/>
        <v>9.7000000000000003E-2</v>
      </c>
      <c r="P20" s="30" t="s">
        <v>253</v>
      </c>
      <c r="Q20" s="31">
        <f t="shared" si="6"/>
        <v>1.6</v>
      </c>
      <c r="R20" s="29"/>
      <c r="S20" s="29"/>
      <c r="T20" s="29"/>
      <c r="U20" s="75">
        <f t="shared" si="7"/>
        <v>6.0625</v>
      </c>
      <c r="V20" s="75">
        <f>O20/K20*100+V21</f>
        <v>6.666666666666667</v>
      </c>
      <c r="W20" s="36">
        <f t="shared" si="8"/>
        <v>1.5030000000000001</v>
      </c>
      <c r="X20" s="32"/>
    </row>
    <row r="21" spans="1:24" s="33" customFormat="1" ht="124.5" customHeight="1" x14ac:dyDescent="0.3">
      <c r="A21" s="27" t="s">
        <v>9</v>
      </c>
      <c r="B21" s="34" t="s">
        <v>59</v>
      </c>
      <c r="C21" s="29">
        <v>2.5</v>
      </c>
      <c r="D21" s="29">
        <v>1.6</v>
      </c>
      <c r="E21" s="29"/>
      <c r="F21" s="29">
        <v>35</v>
      </c>
      <c r="G21" s="35" t="s">
        <v>60</v>
      </c>
      <c r="H21" s="29" t="s">
        <v>76</v>
      </c>
      <c r="I21" s="29" t="s">
        <v>75</v>
      </c>
      <c r="J21" s="29">
        <v>10.6</v>
      </c>
      <c r="K21" s="29">
        <v>11.4</v>
      </c>
      <c r="L21" s="29">
        <v>0.34399999999999997</v>
      </c>
      <c r="M21" s="29">
        <v>5.2999999999999999E-2</v>
      </c>
      <c r="N21" s="29">
        <v>0</v>
      </c>
      <c r="O21" s="31">
        <f t="shared" si="5"/>
        <v>0.39699999999999996</v>
      </c>
      <c r="P21" s="30" t="s">
        <v>254</v>
      </c>
      <c r="Q21" s="31">
        <f t="shared" si="6"/>
        <v>1.6</v>
      </c>
      <c r="R21" s="29"/>
      <c r="S21" s="29"/>
      <c r="T21" s="29"/>
      <c r="U21" s="75">
        <f t="shared" si="7"/>
        <v>24.812499999999996</v>
      </c>
      <c r="V21" s="75">
        <f>O21/K21*100+V22</f>
        <v>5.8157894736842106</v>
      </c>
      <c r="W21" s="36">
        <f t="shared" si="8"/>
        <v>1.2030000000000001</v>
      </c>
      <c r="X21" s="32"/>
    </row>
    <row r="22" spans="1:24" s="33" customFormat="1" ht="48.75" customHeight="1" x14ac:dyDescent="0.3">
      <c r="A22" s="27" t="s">
        <v>13</v>
      </c>
      <c r="B22" s="34" t="s">
        <v>61</v>
      </c>
      <c r="C22" s="29">
        <v>1.6</v>
      </c>
      <c r="D22" s="29">
        <v>1</v>
      </c>
      <c r="E22" s="29"/>
      <c r="F22" s="29">
        <v>35</v>
      </c>
      <c r="G22" s="35" t="s">
        <v>62</v>
      </c>
      <c r="H22" s="29" t="s">
        <v>76</v>
      </c>
      <c r="I22" s="37" t="s">
        <v>77</v>
      </c>
      <c r="J22" s="29">
        <v>10.6</v>
      </c>
      <c r="K22" s="29">
        <v>11.4</v>
      </c>
      <c r="L22" s="29">
        <v>0.26600000000000001</v>
      </c>
      <c r="M22" s="29" t="s">
        <v>217</v>
      </c>
      <c r="N22" s="29">
        <v>0</v>
      </c>
      <c r="O22" s="31">
        <f t="shared" si="5"/>
        <v>0.26600000000000001</v>
      </c>
      <c r="P22" s="30" t="s">
        <v>255</v>
      </c>
      <c r="Q22" s="31">
        <f t="shared" si="6"/>
        <v>1</v>
      </c>
      <c r="R22" s="29"/>
      <c r="S22" s="29"/>
      <c r="T22" s="29"/>
      <c r="U22" s="31">
        <f t="shared" si="7"/>
        <v>26.6</v>
      </c>
      <c r="V22" s="75">
        <f>O22/K22*100+V23</f>
        <v>2.3333333333333335</v>
      </c>
      <c r="W22" s="36">
        <f t="shared" si="8"/>
        <v>0.73399999999999999</v>
      </c>
      <c r="X22" s="32"/>
    </row>
    <row r="23" spans="1:24" s="33" customFormat="1" ht="211.5" customHeight="1" x14ac:dyDescent="0.3">
      <c r="A23" s="27" t="s">
        <v>17</v>
      </c>
      <c r="B23" s="34"/>
      <c r="C23" s="29"/>
      <c r="D23" s="29"/>
      <c r="E23" s="29"/>
      <c r="F23" s="29">
        <v>35</v>
      </c>
      <c r="G23" s="35" t="s">
        <v>63</v>
      </c>
      <c r="H23" s="29" t="s">
        <v>11</v>
      </c>
      <c r="I23" s="29">
        <v>27.4</v>
      </c>
      <c r="J23" s="29">
        <v>16</v>
      </c>
      <c r="K23" s="29">
        <v>17.2</v>
      </c>
      <c r="L23" s="29">
        <v>0</v>
      </c>
      <c r="M23" s="29">
        <v>0</v>
      </c>
      <c r="N23" s="29">
        <v>0</v>
      </c>
      <c r="O23" s="31">
        <f t="shared" si="5"/>
        <v>0</v>
      </c>
      <c r="P23" s="30" t="s">
        <v>256</v>
      </c>
      <c r="Q23" s="31">
        <f t="shared" si="6"/>
        <v>0</v>
      </c>
      <c r="R23" s="29"/>
      <c r="S23" s="29"/>
      <c r="T23" s="29"/>
      <c r="U23" s="31"/>
      <c r="V23" s="31">
        <f>O23/K23*100</f>
        <v>0</v>
      </c>
      <c r="W23" s="36">
        <f t="shared" si="8"/>
        <v>0</v>
      </c>
      <c r="X23" s="32"/>
    </row>
    <row r="24" spans="1:24" s="2" customFormat="1" ht="34.5" customHeight="1" x14ac:dyDescent="0.3">
      <c r="A24" s="88" t="s">
        <v>257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2"/>
    </row>
    <row r="25" spans="1:24" s="33" customFormat="1" ht="75.75" customHeight="1" x14ac:dyDescent="0.3">
      <c r="A25" s="27" t="s">
        <v>3</v>
      </c>
      <c r="B25" s="28" t="s">
        <v>258</v>
      </c>
      <c r="C25" s="29"/>
      <c r="D25" s="29"/>
      <c r="E25" s="29"/>
      <c r="F25" s="29">
        <v>35</v>
      </c>
      <c r="G25" s="29"/>
      <c r="H25" s="29" t="s">
        <v>11</v>
      </c>
      <c r="I25" s="29">
        <v>58.6</v>
      </c>
      <c r="J25" s="29">
        <v>16</v>
      </c>
      <c r="K25" s="29">
        <v>17.2</v>
      </c>
      <c r="L25" s="29">
        <f>SUM(L26:L29)</f>
        <v>0.42200000000000004</v>
      </c>
      <c r="M25" s="29">
        <f>SUM(M26:M29)</f>
        <v>0.159</v>
      </c>
      <c r="N25" s="29">
        <f>SUM(N26:N29)</f>
        <v>0.35499999999999998</v>
      </c>
      <c r="O25" s="29">
        <f>SUM(O26:O29)</f>
        <v>0.93599999999999994</v>
      </c>
      <c r="P25" s="30" t="s">
        <v>259</v>
      </c>
      <c r="Q25" s="29"/>
      <c r="R25" s="29"/>
      <c r="S25" s="29"/>
      <c r="T25" s="29"/>
      <c r="U25" s="29"/>
      <c r="V25" s="75">
        <f>O25/K25*100</f>
        <v>5.441860465116279</v>
      </c>
      <c r="W25" s="29">
        <f>SUM(W26:W29)</f>
        <v>2.6190000000000002</v>
      </c>
      <c r="X25" s="32"/>
    </row>
    <row r="26" spans="1:24" s="33" customFormat="1" ht="78" customHeight="1" x14ac:dyDescent="0.3">
      <c r="A26" s="27" t="s">
        <v>4</v>
      </c>
      <c r="B26" s="34" t="s">
        <v>64</v>
      </c>
      <c r="C26" s="29">
        <v>1.6</v>
      </c>
      <c r="D26" s="29">
        <v>1.6</v>
      </c>
      <c r="E26" s="29"/>
      <c r="F26" s="29">
        <v>35</v>
      </c>
      <c r="G26" s="35" t="s">
        <v>65</v>
      </c>
      <c r="H26" s="29" t="s">
        <v>11</v>
      </c>
      <c r="I26" s="29">
        <v>19.3</v>
      </c>
      <c r="J26" s="29">
        <v>16</v>
      </c>
      <c r="K26" s="29">
        <v>17.2</v>
      </c>
      <c r="L26" s="29">
        <v>0.2</v>
      </c>
      <c r="M26" s="29">
        <v>0.10299999999999999</v>
      </c>
      <c r="N26" s="29">
        <v>0.35499999999999998</v>
      </c>
      <c r="O26" s="31">
        <f>SUM(L26:N26)</f>
        <v>0.65799999999999992</v>
      </c>
      <c r="P26" s="30" t="s">
        <v>260</v>
      </c>
      <c r="Q26" s="31">
        <f>MIN(C26:E26)</f>
        <v>1.6</v>
      </c>
      <c r="R26" s="29"/>
      <c r="S26" s="29"/>
      <c r="T26" s="29"/>
      <c r="U26" s="75">
        <f>((O26-N26)/Q26)*100</f>
        <v>18.937499999999996</v>
      </c>
      <c r="V26" s="75">
        <f>O26/K26*100+V27</f>
        <v>5.441860465116279</v>
      </c>
      <c r="W26" s="36">
        <f>Q26-(O26-N26)</f>
        <v>1.2970000000000002</v>
      </c>
      <c r="X26" s="32"/>
    </row>
    <row r="27" spans="1:24" s="33" customFormat="1" ht="68.25" customHeight="1" x14ac:dyDescent="0.3">
      <c r="A27" s="27" t="s">
        <v>5</v>
      </c>
      <c r="B27" s="34" t="s">
        <v>78</v>
      </c>
      <c r="C27" s="29" t="s">
        <v>201</v>
      </c>
      <c r="D27" s="29"/>
      <c r="E27" s="29"/>
      <c r="F27" s="29">
        <v>35</v>
      </c>
      <c r="G27" s="35" t="s">
        <v>261</v>
      </c>
      <c r="H27" s="29" t="s">
        <v>11</v>
      </c>
      <c r="I27" s="29">
        <v>0.7</v>
      </c>
      <c r="J27" s="29">
        <v>16</v>
      </c>
      <c r="K27" s="29">
        <v>17.2</v>
      </c>
      <c r="L27" s="29">
        <v>0</v>
      </c>
      <c r="M27" s="29">
        <v>0</v>
      </c>
      <c r="N27" s="29">
        <v>0</v>
      </c>
      <c r="O27" s="31">
        <f>SUM(L27:N27)</f>
        <v>0</v>
      </c>
      <c r="P27" s="29" t="s">
        <v>11</v>
      </c>
      <c r="Q27" s="31">
        <f>MIN(C27:E27)</f>
        <v>0</v>
      </c>
      <c r="R27" s="29"/>
      <c r="S27" s="29"/>
      <c r="T27" s="29"/>
      <c r="U27" s="31"/>
      <c r="V27" s="75">
        <f>O27/K27*100+V28</f>
        <v>1.6162790697674421</v>
      </c>
      <c r="W27" s="36">
        <f>Q27-(O27-N27)</f>
        <v>0</v>
      </c>
      <c r="X27" s="32"/>
    </row>
    <row r="28" spans="1:24" s="33" customFormat="1" ht="123" customHeight="1" x14ac:dyDescent="0.3">
      <c r="A28" s="27" t="s">
        <v>6</v>
      </c>
      <c r="B28" s="34" t="s">
        <v>84</v>
      </c>
      <c r="C28" s="29">
        <v>1.6</v>
      </c>
      <c r="D28" s="29">
        <v>1.8</v>
      </c>
      <c r="E28" s="29"/>
      <c r="F28" s="29">
        <v>35</v>
      </c>
      <c r="G28" s="35" t="s">
        <v>66</v>
      </c>
      <c r="H28" s="29" t="s">
        <v>11</v>
      </c>
      <c r="I28" s="29">
        <v>22</v>
      </c>
      <c r="J28" s="37" t="s">
        <v>47</v>
      </c>
      <c r="K28" s="37" t="s">
        <v>82</v>
      </c>
      <c r="L28" s="29">
        <v>0.222</v>
      </c>
      <c r="M28" s="29">
        <v>5.6000000000000001E-2</v>
      </c>
      <c r="N28" s="29">
        <v>0</v>
      </c>
      <c r="O28" s="31">
        <f>SUM(L28:N28)</f>
        <v>0.27800000000000002</v>
      </c>
      <c r="P28" s="30" t="s">
        <v>262</v>
      </c>
      <c r="Q28" s="31">
        <f>MIN(C28:E28)</f>
        <v>1.6</v>
      </c>
      <c r="R28" s="29"/>
      <c r="S28" s="29"/>
      <c r="T28" s="29"/>
      <c r="U28" s="31">
        <f>((O28-N28)/Q28)*100</f>
        <v>17.375</v>
      </c>
      <c r="V28" s="75">
        <f>O28/K28*100+V29</f>
        <v>1.6162790697674421</v>
      </c>
      <c r="W28" s="36">
        <f>Q28-(O28-N28)</f>
        <v>1.3220000000000001</v>
      </c>
      <c r="X28" s="32"/>
    </row>
    <row r="29" spans="1:24" s="33" customFormat="1" ht="183" customHeight="1" x14ac:dyDescent="0.3">
      <c r="A29" s="27" t="s">
        <v>9</v>
      </c>
      <c r="B29" s="34"/>
      <c r="C29" s="29"/>
      <c r="D29" s="29"/>
      <c r="E29" s="29"/>
      <c r="F29" s="29">
        <v>35</v>
      </c>
      <c r="G29" s="35" t="s">
        <v>67</v>
      </c>
      <c r="H29" s="29" t="s">
        <v>11</v>
      </c>
      <c r="I29" s="29">
        <v>16.600000000000001</v>
      </c>
      <c r="J29" s="29">
        <v>16</v>
      </c>
      <c r="K29" s="29">
        <v>17.2</v>
      </c>
      <c r="L29" s="29">
        <v>0</v>
      </c>
      <c r="M29" s="29">
        <v>0</v>
      </c>
      <c r="N29" s="29">
        <v>0</v>
      </c>
      <c r="O29" s="31">
        <f>SUM(L29:N29)</f>
        <v>0</v>
      </c>
      <c r="P29" s="30" t="s">
        <v>263</v>
      </c>
      <c r="Q29" s="31">
        <f>MIN(C29:E29)</f>
        <v>0</v>
      </c>
      <c r="R29" s="29"/>
      <c r="S29" s="29"/>
      <c r="T29" s="29"/>
      <c r="U29" s="31"/>
      <c r="V29" s="31">
        <f>O29/K29*100</f>
        <v>0</v>
      </c>
      <c r="W29" s="36">
        <f>Q29-(O29-N29)</f>
        <v>0</v>
      </c>
      <c r="X29" s="32"/>
    </row>
    <row r="30" spans="1:24" s="2" customFormat="1" ht="34.5" customHeight="1" x14ac:dyDescent="0.3">
      <c r="A30" s="88" t="s">
        <v>264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2"/>
    </row>
    <row r="31" spans="1:24" s="33" customFormat="1" ht="76.5" customHeight="1" x14ac:dyDescent="0.3">
      <c r="A31" s="27" t="s">
        <v>3</v>
      </c>
      <c r="B31" s="28" t="s">
        <v>265</v>
      </c>
      <c r="C31" s="29"/>
      <c r="D31" s="29"/>
      <c r="E31" s="29"/>
      <c r="F31" s="29">
        <v>35</v>
      </c>
      <c r="G31" s="29"/>
      <c r="H31" s="29" t="s">
        <v>28</v>
      </c>
      <c r="I31" s="29" t="s">
        <v>83</v>
      </c>
      <c r="J31" s="29">
        <v>12.7</v>
      </c>
      <c r="K31" s="29">
        <v>13.6</v>
      </c>
      <c r="L31" s="29">
        <f>SUM(L32:L35)</f>
        <v>1.5680000000000001</v>
      </c>
      <c r="M31" s="29">
        <f>SUM(M32:M35)</f>
        <v>3.7999999999999999E-2</v>
      </c>
      <c r="N31" s="29">
        <f>SUM(N32:N35)</f>
        <v>0</v>
      </c>
      <c r="O31" s="29">
        <f>SUM(O32:O35)</f>
        <v>1.6059999999999999</v>
      </c>
      <c r="P31" s="30" t="s">
        <v>266</v>
      </c>
      <c r="Q31" s="29"/>
      <c r="R31" s="29"/>
      <c r="S31" s="29"/>
      <c r="T31" s="29"/>
      <c r="U31" s="29"/>
      <c r="V31" s="75">
        <f>O31/K31*100</f>
        <v>11.808823529411764</v>
      </c>
      <c r="W31" s="29">
        <f>SUM(W32:W35)</f>
        <v>4.0940000000000003</v>
      </c>
      <c r="X31" s="32"/>
    </row>
    <row r="32" spans="1:24" s="33" customFormat="1" ht="111" customHeight="1" x14ac:dyDescent="0.3">
      <c r="A32" s="27" t="s">
        <v>4</v>
      </c>
      <c r="B32" s="34" t="s">
        <v>68</v>
      </c>
      <c r="C32" s="29">
        <v>1.6</v>
      </c>
      <c r="D32" s="29"/>
      <c r="E32" s="29"/>
      <c r="F32" s="29">
        <v>35</v>
      </c>
      <c r="G32" s="35" t="s">
        <v>71</v>
      </c>
      <c r="H32" s="29" t="s">
        <v>42</v>
      </c>
      <c r="I32" s="29">
        <v>11.7</v>
      </c>
      <c r="J32" s="29">
        <v>20</v>
      </c>
      <c r="K32" s="29">
        <v>21.5</v>
      </c>
      <c r="L32" s="29">
        <v>0.61099999999999999</v>
      </c>
      <c r="M32" s="29">
        <v>0</v>
      </c>
      <c r="N32" s="29">
        <v>0</v>
      </c>
      <c r="O32" s="31">
        <f>SUM(L32:N32)</f>
        <v>0.61099999999999999</v>
      </c>
      <c r="P32" s="30" t="s">
        <v>267</v>
      </c>
      <c r="Q32" s="31">
        <f>MIN(C32:E32)</f>
        <v>1.6</v>
      </c>
      <c r="R32" s="29"/>
      <c r="S32" s="29"/>
      <c r="T32" s="29"/>
      <c r="U32" s="75">
        <f>((O32-N32)/Q32)*100</f>
        <v>38.1875</v>
      </c>
      <c r="V32" s="75">
        <f>O32/K32*100+V33</f>
        <v>10.158036935704514</v>
      </c>
      <c r="W32" s="36">
        <f>Q32-(O32-N32)</f>
        <v>0.9890000000000001</v>
      </c>
      <c r="X32" s="32"/>
    </row>
    <row r="33" spans="1:24" s="33" customFormat="1" ht="80.25" customHeight="1" x14ac:dyDescent="0.3">
      <c r="A33" s="27" t="s">
        <v>5</v>
      </c>
      <c r="B33" s="34" t="s">
        <v>69</v>
      </c>
      <c r="C33" s="29">
        <v>1.6</v>
      </c>
      <c r="D33" s="29">
        <v>2.5</v>
      </c>
      <c r="E33" s="29"/>
      <c r="F33" s="29">
        <v>35</v>
      </c>
      <c r="G33" s="35" t="s">
        <v>72</v>
      </c>
      <c r="H33" s="29" t="s">
        <v>43</v>
      </c>
      <c r="I33" s="29">
        <v>26.6</v>
      </c>
      <c r="J33" s="37" t="s">
        <v>44</v>
      </c>
      <c r="K33" s="29">
        <v>13.6</v>
      </c>
      <c r="L33" s="29">
        <v>0.54400000000000004</v>
      </c>
      <c r="M33" s="29">
        <v>3.1E-2</v>
      </c>
      <c r="N33" s="29">
        <v>0</v>
      </c>
      <c r="O33" s="31">
        <f>SUM(L33:N33)</f>
        <v>0.57500000000000007</v>
      </c>
      <c r="P33" s="30" t="s">
        <v>268</v>
      </c>
      <c r="Q33" s="31">
        <f>MIN(C33:E33)</f>
        <v>1.6</v>
      </c>
      <c r="R33" s="29"/>
      <c r="S33" s="29"/>
      <c r="T33" s="29"/>
      <c r="U33" s="75">
        <f>((O33-N33)/Q33)*100</f>
        <v>35.9375</v>
      </c>
      <c r="V33" s="75">
        <f>O33/K33*100+V34</f>
        <v>7.3161764705882355</v>
      </c>
      <c r="W33" s="36">
        <f>Q33-(O33-N33)</f>
        <v>1.0249999999999999</v>
      </c>
      <c r="X33" s="32"/>
    </row>
    <row r="34" spans="1:24" s="33" customFormat="1" ht="66.75" customHeight="1" x14ac:dyDescent="0.3">
      <c r="A34" s="27" t="s">
        <v>6</v>
      </c>
      <c r="B34" s="34" t="s">
        <v>70</v>
      </c>
      <c r="C34" s="29">
        <v>2.5</v>
      </c>
      <c r="D34" s="29"/>
      <c r="E34" s="29"/>
      <c r="F34" s="29">
        <v>35</v>
      </c>
      <c r="G34" s="35" t="s">
        <v>73</v>
      </c>
      <c r="H34" s="29" t="s">
        <v>43</v>
      </c>
      <c r="I34" s="29">
        <v>1.6</v>
      </c>
      <c r="J34" s="29">
        <v>12.7</v>
      </c>
      <c r="K34" s="29">
        <v>13.6</v>
      </c>
      <c r="L34" s="29">
        <v>0.41299999999999998</v>
      </c>
      <c r="M34" s="29">
        <v>7.0000000000000001E-3</v>
      </c>
      <c r="N34" s="29">
        <v>0</v>
      </c>
      <c r="O34" s="31">
        <f>SUM(L34:N34)</f>
        <v>0.42</v>
      </c>
      <c r="P34" s="30" t="s">
        <v>269</v>
      </c>
      <c r="Q34" s="31">
        <f>MIN(C34:E34)</f>
        <v>2.5</v>
      </c>
      <c r="R34" s="29"/>
      <c r="S34" s="29"/>
      <c r="T34" s="29"/>
      <c r="U34" s="31">
        <f>((O34-N34)/Q34)*100</f>
        <v>16.799999999999997</v>
      </c>
      <c r="V34" s="75">
        <f>O34/K34*100+V35</f>
        <v>3.0882352941176472</v>
      </c>
      <c r="W34" s="36">
        <f>Q34-(O34-N34)</f>
        <v>2.08</v>
      </c>
      <c r="X34" s="32"/>
    </row>
    <row r="35" spans="1:24" s="33" customFormat="1" ht="197.25" customHeight="1" x14ac:dyDescent="0.3">
      <c r="A35" s="27" t="s">
        <v>9</v>
      </c>
      <c r="B35" s="34"/>
      <c r="C35" s="37"/>
      <c r="D35" s="29"/>
      <c r="E35" s="29"/>
      <c r="F35" s="29">
        <v>35</v>
      </c>
      <c r="G35" s="35" t="s">
        <v>74</v>
      </c>
      <c r="H35" s="29" t="s">
        <v>28</v>
      </c>
      <c r="I35" s="29" t="s">
        <v>79</v>
      </c>
      <c r="J35" s="29">
        <v>12.7</v>
      </c>
      <c r="K35" s="29">
        <v>13.6</v>
      </c>
      <c r="L35" s="29">
        <v>0</v>
      </c>
      <c r="M35" s="29">
        <v>0</v>
      </c>
      <c r="N35" s="29">
        <v>0</v>
      </c>
      <c r="O35" s="31">
        <f>SUM(L35:N35)</f>
        <v>0</v>
      </c>
      <c r="P35" s="79" t="s">
        <v>270</v>
      </c>
      <c r="Q35" s="31">
        <f>MIN(C35:E35)</f>
        <v>0</v>
      </c>
      <c r="R35" s="29"/>
      <c r="S35" s="29"/>
      <c r="T35" s="29"/>
      <c r="U35" s="31"/>
      <c r="V35" s="31">
        <f>O35/K35*100</f>
        <v>0</v>
      </c>
      <c r="W35" s="36">
        <f>Q35-(O35-N35)</f>
        <v>0</v>
      </c>
      <c r="X35" s="32"/>
    </row>
    <row r="36" spans="1:24" s="2" customFormat="1" ht="34.5" customHeight="1" x14ac:dyDescent="0.3">
      <c r="A36" s="88" t="s">
        <v>271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90"/>
    </row>
    <row r="37" spans="1:24" s="33" customFormat="1" ht="85.5" customHeight="1" x14ac:dyDescent="0.3">
      <c r="A37" s="38" t="s">
        <v>3</v>
      </c>
      <c r="B37" s="39" t="s">
        <v>273</v>
      </c>
      <c r="C37" s="40"/>
      <c r="D37" s="40"/>
      <c r="E37" s="40"/>
      <c r="F37" s="40">
        <v>35</v>
      </c>
      <c r="G37" s="40"/>
      <c r="H37" s="40" t="s">
        <v>209</v>
      </c>
      <c r="I37" s="40" t="s">
        <v>208</v>
      </c>
      <c r="J37" s="40">
        <v>12.7</v>
      </c>
      <c r="K37" s="40">
        <v>13.6</v>
      </c>
      <c r="L37" s="40">
        <f>SUM(L38:L40)</f>
        <v>0.63500000000000001</v>
      </c>
      <c r="M37" s="40">
        <f>SUM(M38:M40)</f>
        <v>9.2999999999999999E-2</v>
      </c>
      <c r="N37" s="40">
        <f>SUM(N38:N40)</f>
        <v>0</v>
      </c>
      <c r="O37" s="40">
        <f>SUM(O38:O40)</f>
        <v>0.72799999999999998</v>
      </c>
      <c r="P37" s="40" t="s">
        <v>274</v>
      </c>
      <c r="Q37" s="40"/>
      <c r="R37" s="40"/>
      <c r="S37" s="40"/>
      <c r="T37" s="40"/>
      <c r="U37" s="40"/>
      <c r="V37" s="71">
        <f>O37/K37*100</f>
        <v>5.3529411764705879</v>
      </c>
      <c r="W37" s="40">
        <f>SUM(W38:W40)</f>
        <v>4.9720000000000004</v>
      </c>
      <c r="X37" s="42"/>
    </row>
    <row r="38" spans="1:24" s="33" customFormat="1" ht="123" customHeight="1" x14ac:dyDescent="0.3">
      <c r="A38" s="38" t="s">
        <v>4</v>
      </c>
      <c r="B38" s="43" t="s">
        <v>85</v>
      </c>
      <c r="C38" s="40">
        <v>2.5</v>
      </c>
      <c r="D38" s="40">
        <v>2.5</v>
      </c>
      <c r="E38" s="40"/>
      <c r="F38" s="40">
        <v>35</v>
      </c>
      <c r="G38" s="44" t="s">
        <v>272</v>
      </c>
      <c r="H38" s="40" t="s">
        <v>43</v>
      </c>
      <c r="I38" s="40">
        <v>22</v>
      </c>
      <c r="J38" s="40">
        <v>12.7</v>
      </c>
      <c r="K38" s="40">
        <v>13.6</v>
      </c>
      <c r="L38" s="40">
        <v>0.28299999999999997</v>
      </c>
      <c r="M38" s="40">
        <v>4.5999999999999999E-2</v>
      </c>
      <c r="N38" s="40">
        <v>0</v>
      </c>
      <c r="O38" s="41">
        <f>SUM(L38:N38)</f>
        <v>0.32899999999999996</v>
      </c>
      <c r="P38" s="40" t="s">
        <v>275</v>
      </c>
      <c r="Q38" s="41">
        <f>MIN(C38:E38)</f>
        <v>2.5</v>
      </c>
      <c r="R38" s="40"/>
      <c r="S38" s="40"/>
      <c r="T38" s="40"/>
      <c r="U38" s="41">
        <f t="shared" ref="U38:U40" si="9">((O38-N38)/Q38)*100</f>
        <v>13.16</v>
      </c>
      <c r="V38" s="71">
        <f t="shared" ref="V38:V39" si="10">O38/K38*100+V39</f>
        <v>5.3529411764705888</v>
      </c>
      <c r="W38" s="36">
        <f t="shared" ref="W38:W40" si="11">Q38-(O38-N38)</f>
        <v>2.1710000000000003</v>
      </c>
      <c r="X38" s="42"/>
    </row>
    <row r="39" spans="1:24" s="33" customFormat="1" ht="82.5" customHeight="1" x14ac:dyDescent="0.3">
      <c r="A39" s="38" t="s">
        <v>5</v>
      </c>
      <c r="B39" s="43" t="s">
        <v>86</v>
      </c>
      <c r="C39" s="40">
        <v>1.6</v>
      </c>
      <c r="D39" s="40">
        <v>1.6</v>
      </c>
      <c r="E39" s="40"/>
      <c r="F39" s="40">
        <v>35</v>
      </c>
      <c r="G39" s="44" t="s">
        <v>87</v>
      </c>
      <c r="H39" s="40" t="s">
        <v>43</v>
      </c>
      <c r="I39" s="40">
        <v>28.7</v>
      </c>
      <c r="J39" s="45" t="s">
        <v>44</v>
      </c>
      <c r="K39" s="40">
        <v>13.6</v>
      </c>
      <c r="L39" s="40">
        <v>0.152</v>
      </c>
      <c r="M39" s="40">
        <v>4.7E-2</v>
      </c>
      <c r="N39" s="40">
        <v>0</v>
      </c>
      <c r="O39" s="41">
        <f t="shared" ref="O39:O40" si="12">SUM(L39:N39)</f>
        <v>0.19900000000000001</v>
      </c>
      <c r="P39" s="40" t="s">
        <v>276</v>
      </c>
      <c r="Q39" s="41">
        <f t="shared" ref="Q39:Q40" si="13">MIN(C39:E39)</f>
        <v>1.6</v>
      </c>
      <c r="R39" s="40"/>
      <c r="S39" s="40"/>
      <c r="T39" s="40"/>
      <c r="U39" s="71">
        <f t="shared" si="9"/>
        <v>12.4375</v>
      </c>
      <c r="V39" s="71">
        <f t="shared" si="10"/>
        <v>2.9338235294117649</v>
      </c>
      <c r="W39" s="36">
        <f t="shared" si="11"/>
        <v>1.401</v>
      </c>
      <c r="X39" s="42"/>
    </row>
    <row r="40" spans="1:24" s="33" customFormat="1" ht="143.25" customHeight="1" x14ac:dyDescent="0.3">
      <c r="A40" s="38" t="s">
        <v>6</v>
      </c>
      <c r="B40" s="43" t="s">
        <v>88</v>
      </c>
      <c r="C40" s="40"/>
      <c r="D40" s="40"/>
      <c r="E40" s="40">
        <v>1.6</v>
      </c>
      <c r="F40" s="40">
        <v>35</v>
      </c>
      <c r="G40" s="44" t="s">
        <v>89</v>
      </c>
      <c r="H40" s="40" t="s">
        <v>43</v>
      </c>
      <c r="I40" s="40">
        <v>27.3</v>
      </c>
      <c r="J40" s="40">
        <v>12.7</v>
      </c>
      <c r="K40" s="40">
        <v>13.6</v>
      </c>
      <c r="L40" s="40">
        <v>0.2</v>
      </c>
      <c r="M40" s="40">
        <v>0</v>
      </c>
      <c r="N40" s="40">
        <v>0</v>
      </c>
      <c r="O40" s="41">
        <f t="shared" si="12"/>
        <v>0.2</v>
      </c>
      <c r="P40" s="40" t="s">
        <v>277</v>
      </c>
      <c r="Q40" s="41">
        <f t="shared" si="13"/>
        <v>1.6</v>
      </c>
      <c r="R40" s="40"/>
      <c r="S40" s="40"/>
      <c r="T40" s="40"/>
      <c r="U40" s="41">
        <f t="shared" si="9"/>
        <v>12.5</v>
      </c>
      <c r="V40" s="71">
        <f>O40/K40*100</f>
        <v>1.4705882352941178</v>
      </c>
      <c r="W40" s="36">
        <f t="shared" si="11"/>
        <v>1.4000000000000001</v>
      </c>
      <c r="X40" s="42"/>
    </row>
    <row r="41" spans="1:24" s="2" customFormat="1" ht="34.5" customHeight="1" x14ac:dyDescent="0.3">
      <c r="A41" s="88" t="s">
        <v>278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90"/>
    </row>
    <row r="42" spans="1:24" s="33" customFormat="1" ht="85.5" customHeight="1" x14ac:dyDescent="0.3">
      <c r="A42" s="38" t="s">
        <v>3</v>
      </c>
      <c r="B42" s="39" t="s">
        <v>279</v>
      </c>
      <c r="C42" s="40"/>
      <c r="D42" s="40"/>
      <c r="E42" s="40"/>
      <c r="F42" s="40">
        <v>35</v>
      </c>
      <c r="G42" s="40"/>
      <c r="H42" s="40" t="s">
        <v>76</v>
      </c>
      <c r="I42" s="40" t="s">
        <v>210</v>
      </c>
      <c r="J42" s="40">
        <v>10.6</v>
      </c>
      <c r="K42" s="40">
        <v>11.4</v>
      </c>
      <c r="L42" s="40">
        <f>SUM(L43:L44)</f>
        <v>0.39600000000000002</v>
      </c>
      <c r="M42" s="40">
        <f t="shared" ref="M42:O42" si="14">SUM(M43:M44)</f>
        <v>2.9000000000000001E-2</v>
      </c>
      <c r="N42" s="40">
        <f t="shared" si="14"/>
        <v>0</v>
      </c>
      <c r="O42" s="40">
        <f t="shared" si="14"/>
        <v>0.42500000000000004</v>
      </c>
      <c r="P42" s="40" t="s">
        <v>280</v>
      </c>
      <c r="Q42" s="40"/>
      <c r="R42" s="40"/>
      <c r="S42" s="40"/>
      <c r="T42" s="40"/>
      <c r="U42" s="40"/>
      <c r="V42" s="71">
        <f>O42/K42*100</f>
        <v>3.7280701754385968</v>
      </c>
      <c r="W42" s="40">
        <f>SUM(W44:W44)</f>
        <v>1.4000000000000001</v>
      </c>
      <c r="X42" s="42"/>
    </row>
    <row r="43" spans="1:24" s="33" customFormat="1" ht="186.75" customHeight="1" x14ac:dyDescent="0.3">
      <c r="A43" s="38" t="s">
        <v>4</v>
      </c>
      <c r="B43" s="43" t="s">
        <v>90</v>
      </c>
      <c r="C43" s="40">
        <v>1</v>
      </c>
      <c r="D43" s="40">
        <v>2.5</v>
      </c>
      <c r="E43" s="40"/>
      <c r="F43" s="40">
        <v>35</v>
      </c>
      <c r="G43" s="44" t="s">
        <v>281</v>
      </c>
      <c r="H43" s="40" t="s">
        <v>11</v>
      </c>
      <c r="I43" s="45" t="s">
        <v>103</v>
      </c>
      <c r="J43" s="40">
        <v>16</v>
      </c>
      <c r="K43" s="40">
        <v>17.2</v>
      </c>
      <c r="L43" s="40">
        <v>0.19600000000000001</v>
      </c>
      <c r="M43" s="40">
        <v>2.9000000000000001E-2</v>
      </c>
      <c r="N43" s="40">
        <v>0</v>
      </c>
      <c r="O43" s="41">
        <f t="shared" ref="O43" si="15">SUM(L43:N43)</f>
        <v>0.22500000000000001</v>
      </c>
      <c r="P43" s="40" t="s">
        <v>282</v>
      </c>
      <c r="Q43" s="41">
        <f t="shared" ref="Q43" si="16">MIN(C43:E43)</f>
        <v>1</v>
      </c>
      <c r="R43" s="40"/>
      <c r="S43" s="40"/>
      <c r="T43" s="40"/>
      <c r="U43" s="41">
        <f>((O43-N43)/Q43)*100</f>
        <v>22.5</v>
      </c>
      <c r="V43" s="71">
        <f>O43/K43*100+V44</f>
        <v>3.0625254997960019</v>
      </c>
      <c r="W43" s="36">
        <f t="shared" ref="W43" si="17">Q43-(O43-N43)</f>
        <v>0.77500000000000002</v>
      </c>
      <c r="X43" s="42"/>
    </row>
    <row r="44" spans="1:24" s="33" customFormat="1" ht="143.25" customHeight="1" x14ac:dyDescent="0.3">
      <c r="A44" s="38" t="s">
        <v>5</v>
      </c>
      <c r="B44" s="43" t="s">
        <v>88</v>
      </c>
      <c r="C44" s="40"/>
      <c r="D44" s="40"/>
      <c r="E44" s="40">
        <v>1.6</v>
      </c>
      <c r="F44" s="40">
        <v>35</v>
      </c>
      <c r="G44" s="44" t="s">
        <v>211</v>
      </c>
      <c r="H44" s="40" t="s">
        <v>40</v>
      </c>
      <c r="I44" s="40">
        <v>47.64</v>
      </c>
      <c r="J44" s="40">
        <v>10.6</v>
      </c>
      <c r="K44" s="40">
        <v>11.4</v>
      </c>
      <c r="L44" s="40">
        <v>0.2</v>
      </c>
      <c r="M44" s="40">
        <v>0</v>
      </c>
      <c r="N44" s="40">
        <v>0</v>
      </c>
      <c r="O44" s="41">
        <f>SUM(L44:N44)</f>
        <v>0.2</v>
      </c>
      <c r="P44" s="40" t="s">
        <v>283</v>
      </c>
      <c r="Q44" s="41">
        <f>MIN(C44:E44)</f>
        <v>1.6</v>
      </c>
      <c r="R44" s="40"/>
      <c r="S44" s="40"/>
      <c r="T44" s="40"/>
      <c r="U44" s="41">
        <f>((O44-N44)/Q44)*100</f>
        <v>12.5</v>
      </c>
      <c r="V44" s="71">
        <f>O44/K44*100</f>
        <v>1.7543859649122806</v>
      </c>
      <c r="W44" s="36">
        <f>Q44-(O44-N44)</f>
        <v>1.4000000000000001</v>
      </c>
      <c r="X44" s="42"/>
    </row>
    <row r="45" spans="1:24" s="2" customFormat="1" ht="34.5" customHeight="1" x14ac:dyDescent="0.3">
      <c r="A45" s="88" t="s">
        <v>284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90"/>
    </row>
    <row r="46" spans="1:24" s="33" customFormat="1" ht="79.5" customHeight="1" x14ac:dyDescent="0.3">
      <c r="A46" s="38" t="s">
        <v>3</v>
      </c>
      <c r="B46" s="39" t="s">
        <v>284</v>
      </c>
      <c r="C46" s="40"/>
      <c r="D46" s="40"/>
      <c r="E46" s="40"/>
      <c r="F46" s="40">
        <v>35</v>
      </c>
      <c r="G46" s="40"/>
      <c r="H46" s="40" t="s">
        <v>28</v>
      </c>
      <c r="I46" s="40" t="s">
        <v>213</v>
      </c>
      <c r="J46" s="40">
        <v>12.7</v>
      </c>
      <c r="K46" s="40">
        <v>13.6</v>
      </c>
      <c r="L46" s="40">
        <f>SUM(L47:L52)</f>
        <v>3.6559999999999997</v>
      </c>
      <c r="M46" s="40">
        <f>SUM(M47:M52)</f>
        <v>0.70100000000000007</v>
      </c>
      <c r="N46" s="40">
        <f>SUM(N47:N52)</f>
        <v>0</v>
      </c>
      <c r="O46" s="40">
        <f>SUM(O47:O52)</f>
        <v>4.3570000000000002</v>
      </c>
      <c r="P46" s="40" t="s">
        <v>285</v>
      </c>
      <c r="Q46" s="40"/>
      <c r="R46" s="40"/>
      <c r="S46" s="40"/>
      <c r="T46" s="40"/>
      <c r="U46" s="40"/>
      <c r="V46" s="71">
        <f>O46/K46*100</f>
        <v>32.036764705882355</v>
      </c>
      <c r="W46" s="40">
        <f>SUM(W47+W48+W48+W49+W50+W52)</f>
        <v>2.9169999999999998</v>
      </c>
      <c r="X46" s="42"/>
    </row>
    <row r="47" spans="1:24" s="33" customFormat="1" ht="197.25" customHeight="1" x14ac:dyDescent="0.3">
      <c r="A47" s="38" t="s">
        <v>4</v>
      </c>
      <c r="B47" s="43" t="s">
        <v>91</v>
      </c>
      <c r="C47" s="40">
        <v>1</v>
      </c>
      <c r="D47" s="40">
        <v>1.6</v>
      </c>
      <c r="E47" s="40"/>
      <c r="F47" s="40">
        <v>35</v>
      </c>
      <c r="G47" s="44" t="s">
        <v>286</v>
      </c>
      <c r="H47" s="40" t="s">
        <v>43</v>
      </c>
      <c r="I47" s="40">
        <v>1.6</v>
      </c>
      <c r="J47" s="40">
        <v>12.7</v>
      </c>
      <c r="K47" s="40">
        <v>13.6</v>
      </c>
      <c r="L47" s="40">
        <v>0.59799999999999998</v>
      </c>
      <c r="M47" s="40">
        <v>0.104</v>
      </c>
      <c r="N47" s="40">
        <v>0</v>
      </c>
      <c r="O47" s="41">
        <f>SUM(L47:N47)</f>
        <v>0.70199999999999996</v>
      </c>
      <c r="P47" s="46" t="s">
        <v>287</v>
      </c>
      <c r="Q47" s="41">
        <f>MIN(C47:E47)</f>
        <v>1</v>
      </c>
      <c r="R47" s="40"/>
      <c r="S47" s="40"/>
      <c r="T47" s="40"/>
      <c r="U47" s="41">
        <f t="shared" ref="U47:U51" si="18">((O47-N47)/Q47)*100</f>
        <v>70.199999999999989</v>
      </c>
      <c r="V47" s="71">
        <f t="shared" ref="V47:V51" si="19">O47/K47*100+V48</f>
        <v>22.164466484268122</v>
      </c>
      <c r="W47" s="36">
        <f t="shared" ref="W47:W52" si="20">Q47-(O47-N47)</f>
        <v>0.29800000000000004</v>
      </c>
      <c r="X47" s="42"/>
    </row>
    <row r="48" spans="1:24" s="33" customFormat="1" ht="84" customHeight="1" x14ac:dyDescent="0.3">
      <c r="A48" s="38" t="s">
        <v>5</v>
      </c>
      <c r="B48" s="43" t="s">
        <v>104</v>
      </c>
      <c r="C48" s="40">
        <v>0.1</v>
      </c>
      <c r="D48" s="40">
        <v>0.1</v>
      </c>
      <c r="E48" s="40"/>
      <c r="F48" s="40">
        <v>35</v>
      </c>
      <c r="G48" s="44" t="s">
        <v>288</v>
      </c>
      <c r="H48" s="40" t="s">
        <v>43</v>
      </c>
      <c r="I48" s="40">
        <v>2.6</v>
      </c>
      <c r="J48" s="45" t="s">
        <v>44</v>
      </c>
      <c r="K48" s="40">
        <v>13.6</v>
      </c>
      <c r="L48" s="40">
        <v>1E-3</v>
      </c>
      <c r="M48" s="40">
        <v>0</v>
      </c>
      <c r="N48" s="40">
        <v>0</v>
      </c>
      <c r="O48" s="41">
        <f t="shared" ref="O48:O52" si="21">SUM(L48:N48)</f>
        <v>1E-3</v>
      </c>
      <c r="P48" s="40" t="s">
        <v>43</v>
      </c>
      <c r="Q48" s="41">
        <f t="shared" ref="Q48:Q52" si="22">MIN(C48:E48)</f>
        <v>0.1</v>
      </c>
      <c r="R48" s="40"/>
      <c r="S48" s="40"/>
      <c r="T48" s="40"/>
      <c r="U48" s="41">
        <f t="shared" si="18"/>
        <v>1</v>
      </c>
      <c r="V48" s="71">
        <f t="shared" si="19"/>
        <v>17.00270177838577</v>
      </c>
      <c r="W48" s="36">
        <f t="shared" si="20"/>
        <v>9.9000000000000005E-2</v>
      </c>
      <c r="X48" s="42"/>
    </row>
    <row r="49" spans="1:24" s="33" customFormat="1" ht="104.25" customHeight="1" x14ac:dyDescent="0.3">
      <c r="A49" s="38" t="s">
        <v>6</v>
      </c>
      <c r="B49" s="43" t="s">
        <v>92</v>
      </c>
      <c r="C49" s="40">
        <v>2.5</v>
      </c>
      <c r="D49" s="40">
        <v>1.6</v>
      </c>
      <c r="E49" s="40"/>
      <c r="F49" s="40">
        <v>35</v>
      </c>
      <c r="G49" s="44" t="s">
        <v>93</v>
      </c>
      <c r="H49" s="40" t="s">
        <v>42</v>
      </c>
      <c r="I49" s="40">
        <v>29.8</v>
      </c>
      <c r="J49" s="40">
        <v>20</v>
      </c>
      <c r="K49" s="40">
        <v>21.5</v>
      </c>
      <c r="L49" s="40">
        <v>0.29299999999999998</v>
      </c>
      <c r="M49" s="40">
        <v>0.10100000000000001</v>
      </c>
      <c r="N49" s="40">
        <v>0</v>
      </c>
      <c r="O49" s="41">
        <f t="shared" si="21"/>
        <v>0.39400000000000002</v>
      </c>
      <c r="P49" s="46" t="s">
        <v>289</v>
      </c>
      <c r="Q49" s="41">
        <f t="shared" si="22"/>
        <v>1.6</v>
      </c>
      <c r="R49" s="40"/>
      <c r="S49" s="40"/>
      <c r="T49" s="40"/>
      <c r="U49" s="41">
        <f t="shared" si="18"/>
        <v>24.625</v>
      </c>
      <c r="V49" s="71">
        <f t="shared" si="19"/>
        <v>16.995348837209299</v>
      </c>
      <c r="W49" s="36">
        <f t="shared" si="20"/>
        <v>1.206</v>
      </c>
      <c r="X49" s="42"/>
    </row>
    <row r="50" spans="1:24" s="33" customFormat="1" ht="154.5" customHeight="1" x14ac:dyDescent="0.3">
      <c r="A50" s="38" t="s">
        <v>9</v>
      </c>
      <c r="B50" s="43" t="s">
        <v>94</v>
      </c>
      <c r="C50" s="40">
        <v>1.6</v>
      </c>
      <c r="D50" s="40">
        <v>4</v>
      </c>
      <c r="E50" s="40"/>
      <c r="F50" s="40">
        <v>35</v>
      </c>
      <c r="G50" s="44" t="s">
        <v>95</v>
      </c>
      <c r="H50" s="40" t="s">
        <v>42</v>
      </c>
      <c r="I50" s="40">
        <v>15.9</v>
      </c>
      <c r="J50" s="40">
        <v>20</v>
      </c>
      <c r="K50" s="40">
        <v>21.5</v>
      </c>
      <c r="L50" s="40">
        <v>0.38</v>
      </c>
      <c r="M50" s="40">
        <v>5.0000000000000001E-3</v>
      </c>
      <c r="N50" s="40">
        <v>0</v>
      </c>
      <c r="O50" s="41">
        <f t="shared" si="21"/>
        <v>0.38500000000000001</v>
      </c>
      <c r="P50" s="40" t="s">
        <v>290</v>
      </c>
      <c r="Q50" s="41">
        <f t="shared" si="22"/>
        <v>1.6</v>
      </c>
      <c r="R50" s="40"/>
      <c r="S50" s="40"/>
      <c r="T50" s="40"/>
      <c r="U50" s="71">
        <f t="shared" si="18"/>
        <v>24.0625</v>
      </c>
      <c r="V50" s="71">
        <f t="shared" si="19"/>
        <v>15.162790697674417</v>
      </c>
      <c r="W50" s="36">
        <f t="shared" si="20"/>
        <v>1.2150000000000001</v>
      </c>
      <c r="X50" s="42"/>
    </row>
    <row r="51" spans="1:24" s="82" customFormat="1" ht="150.75" customHeight="1" x14ac:dyDescent="0.3">
      <c r="A51" s="76" t="s">
        <v>13</v>
      </c>
      <c r="B51" s="77" t="s">
        <v>96</v>
      </c>
      <c r="C51" s="63"/>
      <c r="D51" s="63"/>
      <c r="E51" s="63">
        <v>4</v>
      </c>
      <c r="F51" s="63">
        <v>35</v>
      </c>
      <c r="G51" s="78" t="s">
        <v>97</v>
      </c>
      <c r="H51" s="63" t="s">
        <v>42</v>
      </c>
      <c r="I51" s="64" t="s">
        <v>98</v>
      </c>
      <c r="J51" s="63">
        <v>20</v>
      </c>
      <c r="K51" s="63">
        <v>21.5</v>
      </c>
      <c r="L51" s="63">
        <v>2.3839999999999999</v>
      </c>
      <c r="M51" s="63">
        <v>0.49099999999999999</v>
      </c>
      <c r="N51" s="63">
        <v>0</v>
      </c>
      <c r="O51" s="36">
        <f t="shared" si="21"/>
        <v>2.875</v>
      </c>
      <c r="P51" s="79" t="s">
        <v>291</v>
      </c>
      <c r="Q51" s="36">
        <f t="shared" si="22"/>
        <v>4</v>
      </c>
      <c r="R51" s="63"/>
      <c r="S51" s="63"/>
      <c r="T51" s="63"/>
      <c r="U51" s="36">
        <f t="shared" si="18"/>
        <v>71.875</v>
      </c>
      <c r="V51" s="80">
        <f t="shared" si="19"/>
        <v>13.372093023255813</v>
      </c>
      <c r="W51" s="36">
        <f t="shared" si="20"/>
        <v>1.125</v>
      </c>
      <c r="X51" s="81"/>
    </row>
    <row r="52" spans="1:24" s="33" customFormat="1" ht="52.5" customHeight="1" x14ac:dyDescent="0.3">
      <c r="A52" s="38" t="s">
        <v>17</v>
      </c>
      <c r="B52" s="43"/>
      <c r="C52" s="40"/>
      <c r="D52" s="40"/>
      <c r="E52" s="40"/>
      <c r="F52" s="40">
        <v>35</v>
      </c>
      <c r="G52" s="44" t="s">
        <v>212</v>
      </c>
      <c r="H52" s="40" t="s">
        <v>42</v>
      </c>
      <c r="I52" s="40">
        <v>4</v>
      </c>
      <c r="J52" s="40">
        <v>20</v>
      </c>
      <c r="K52" s="40">
        <v>21.5</v>
      </c>
      <c r="L52" s="40">
        <v>0</v>
      </c>
      <c r="M52" s="40">
        <v>0</v>
      </c>
      <c r="N52" s="40">
        <v>0</v>
      </c>
      <c r="O52" s="41">
        <f t="shared" si="21"/>
        <v>0</v>
      </c>
      <c r="P52" s="46" t="s">
        <v>292</v>
      </c>
      <c r="Q52" s="41">
        <f t="shared" si="22"/>
        <v>0</v>
      </c>
      <c r="R52" s="40"/>
      <c r="S52" s="40"/>
      <c r="T52" s="40"/>
      <c r="U52" s="41"/>
      <c r="V52" s="41">
        <f>O52/K52*100</f>
        <v>0</v>
      </c>
      <c r="W52" s="36">
        <f t="shared" si="20"/>
        <v>0</v>
      </c>
      <c r="X52" s="42"/>
    </row>
    <row r="53" spans="1:24" s="2" customFormat="1" ht="34.5" customHeight="1" x14ac:dyDescent="0.3">
      <c r="A53" s="88" t="s">
        <v>293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90"/>
    </row>
    <row r="54" spans="1:24" s="33" customFormat="1" ht="162" customHeight="1" x14ac:dyDescent="0.3">
      <c r="A54" s="38" t="s">
        <v>3</v>
      </c>
      <c r="B54" s="39" t="s">
        <v>294</v>
      </c>
      <c r="C54" s="40"/>
      <c r="D54" s="40"/>
      <c r="E54" s="40"/>
      <c r="F54" s="40">
        <v>35</v>
      </c>
      <c r="G54" s="40"/>
      <c r="H54" s="40" t="s">
        <v>105</v>
      </c>
      <c r="I54" s="40">
        <v>11.11</v>
      </c>
      <c r="J54" s="40">
        <v>12.7</v>
      </c>
      <c r="K54" s="40">
        <v>13.6</v>
      </c>
      <c r="L54" s="40">
        <f>SUM(L55:L55)</f>
        <v>1.9570000000000001</v>
      </c>
      <c r="M54" s="40">
        <f>SUM(M55:M55)</f>
        <v>0.39800000000000002</v>
      </c>
      <c r="N54" s="40">
        <f>SUM(N55:N55)</f>
        <v>0</v>
      </c>
      <c r="O54" s="40">
        <f>SUM(O55:O55)</f>
        <v>2.355</v>
      </c>
      <c r="P54" s="40" t="s">
        <v>295</v>
      </c>
      <c r="Q54" s="40"/>
      <c r="R54" s="40"/>
      <c r="S54" s="40"/>
      <c r="T54" s="40"/>
      <c r="U54" s="40"/>
      <c r="V54" s="71">
        <f>O54/K54*100</f>
        <v>17.316176470588236</v>
      </c>
      <c r="W54" s="40">
        <f>SUM(W55:W55)</f>
        <v>1.645</v>
      </c>
      <c r="X54" s="42"/>
    </row>
    <row r="55" spans="1:24" s="33" customFormat="1" ht="107.25" customHeight="1" x14ac:dyDescent="0.3">
      <c r="A55" s="38" t="s">
        <v>4</v>
      </c>
      <c r="B55" s="43" t="s">
        <v>99</v>
      </c>
      <c r="C55" s="40">
        <v>4</v>
      </c>
      <c r="D55" s="40">
        <v>4</v>
      </c>
      <c r="E55" s="40"/>
      <c r="F55" s="40">
        <v>35</v>
      </c>
      <c r="G55" s="44" t="s">
        <v>296</v>
      </c>
      <c r="H55" s="40" t="s">
        <v>105</v>
      </c>
      <c r="I55" s="40">
        <v>11.11</v>
      </c>
      <c r="J55" s="40">
        <v>12.7</v>
      </c>
      <c r="K55" s="40">
        <v>13.6</v>
      </c>
      <c r="L55" s="40">
        <v>1.9570000000000001</v>
      </c>
      <c r="M55" s="40">
        <v>0.39800000000000002</v>
      </c>
      <c r="N55" s="40">
        <v>0</v>
      </c>
      <c r="O55" s="41">
        <f>SUM(L55:N55)</f>
        <v>2.355</v>
      </c>
      <c r="P55" s="40" t="s">
        <v>297</v>
      </c>
      <c r="Q55" s="41">
        <f>MIN(C55:E55)</f>
        <v>4</v>
      </c>
      <c r="R55" s="40"/>
      <c r="S55" s="40"/>
      <c r="T55" s="40"/>
      <c r="U55" s="41">
        <f t="shared" ref="U55" si="23">((O55-N55)/Q55)*100</f>
        <v>58.875</v>
      </c>
      <c r="V55" s="71">
        <f>O55/K55*100</f>
        <v>17.316176470588236</v>
      </c>
      <c r="W55" s="36">
        <f t="shared" ref="W55" si="24">Q55-(O55-N55)</f>
        <v>1.645</v>
      </c>
      <c r="X55" s="42"/>
    </row>
    <row r="56" spans="1:24" s="2" customFormat="1" ht="34.5" customHeight="1" x14ac:dyDescent="0.3">
      <c r="A56" s="88" t="s">
        <v>298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90"/>
    </row>
    <row r="57" spans="1:24" s="33" customFormat="1" ht="66.75" customHeight="1" x14ac:dyDescent="0.3">
      <c r="A57" s="38" t="s">
        <v>3</v>
      </c>
      <c r="B57" s="39" t="s">
        <v>299</v>
      </c>
      <c r="C57" s="40"/>
      <c r="D57" s="40"/>
      <c r="E57" s="40"/>
      <c r="F57" s="40">
        <v>35</v>
      </c>
      <c r="G57" s="40"/>
      <c r="H57" s="40" t="s">
        <v>37</v>
      </c>
      <c r="I57" s="40" t="s">
        <v>185</v>
      </c>
      <c r="J57" s="40">
        <v>12.7</v>
      </c>
      <c r="K57" s="40">
        <v>13.6</v>
      </c>
      <c r="L57" s="40">
        <f>SUM(L58:L62)</f>
        <v>3.0869999999999997</v>
      </c>
      <c r="M57" s="40">
        <f>SUM(M58:M62)</f>
        <v>0.64799999999999991</v>
      </c>
      <c r="N57" s="40">
        <f>SUM(N58:N62)</f>
        <v>0</v>
      </c>
      <c r="O57" s="40">
        <f>SUM(O58:O62)</f>
        <v>3.7349999999999999</v>
      </c>
      <c r="P57" s="40" t="s">
        <v>300</v>
      </c>
      <c r="Q57" s="40"/>
      <c r="R57" s="40"/>
      <c r="S57" s="40"/>
      <c r="T57" s="40"/>
      <c r="U57" s="40"/>
      <c r="V57" s="41">
        <f>O57/K57*100</f>
        <v>27.463235294117649</v>
      </c>
      <c r="W57" s="40">
        <f>SUM(W59+W60+W61+W62)</f>
        <v>3.3359999999999999</v>
      </c>
      <c r="X57" s="42"/>
    </row>
    <row r="58" spans="1:24" s="33" customFormat="1" ht="151.5" customHeight="1" x14ac:dyDescent="0.3">
      <c r="A58" s="38" t="s">
        <v>4</v>
      </c>
      <c r="B58" s="43" t="s">
        <v>96</v>
      </c>
      <c r="C58" s="40"/>
      <c r="D58" s="40"/>
      <c r="E58" s="40">
        <v>4</v>
      </c>
      <c r="F58" s="40">
        <v>35</v>
      </c>
      <c r="G58" s="44" t="s">
        <v>302</v>
      </c>
      <c r="H58" s="40" t="s">
        <v>42</v>
      </c>
      <c r="I58" s="40">
        <v>4</v>
      </c>
      <c r="J58" s="40">
        <v>20</v>
      </c>
      <c r="K58" s="40">
        <v>21.5</v>
      </c>
      <c r="L58" s="40">
        <v>2.38</v>
      </c>
      <c r="M58" s="40">
        <v>0.49099999999999999</v>
      </c>
      <c r="N58" s="40">
        <v>0</v>
      </c>
      <c r="O58" s="41">
        <f>SUM(L58:N58)</f>
        <v>2.871</v>
      </c>
      <c r="P58" s="46" t="s">
        <v>301</v>
      </c>
      <c r="Q58" s="41">
        <f>MIN(C58:E58)</f>
        <v>4</v>
      </c>
      <c r="R58" s="40"/>
      <c r="S58" s="40"/>
      <c r="T58" s="40"/>
      <c r="U58" s="41">
        <f t="shared" ref="U58:U61" si="25">((O58-N58)/Q58)*100</f>
        <v>71.775000000000006</v>
      </c>
      <c r="V58" s="71">
        <f t="shared" ref="V58:V61" si="26">O58/K58*100+V59</f>
        <v>19.706429548563612</v>
      </c>
      <c r="W58" s="36">
        <f t="shared" ref="W58:W62" si="27">Q58-(O58-N58)</f>
        <v>1.129</v>
      </c>
      <c r="X58" s="42"/>
    </row>
    <row r="59" spans="1:24" s="33" customFormat="1" ht="50.25" customHeight="1" x14ac:dyDescent="0.3">
      <c r="A59" s="38" t="s">
        <v>5</v>
      </c>
      <c r="B59" s="43" t="s">
        <v>305</v>
      </c>
      <c r="C59" s="40">
        <v>6.3</v>
      </c>
      <c r="D59" s="40">
        <v>1.6</v>
      </c>
      <c r="E59" s="40"/>
      <c r="F59" s="40">
        <v>35</v>
      </c>
      <c r="G59" s="44" t="s">
        <v>303</v>
      </c>
      <c r="H59" s="40" t="s">
        <v>43</v>
      </c>
      <c r="I59" s="40">
        <v>26.5</v>
      </c>
      <c r="J59" s="45" t="s">
        <v>44</v>
      </c>
      <c r="K59" s="40">
        <v>13.6</v>
      </c>
      <c r="L59" s="40">
        <v>0</v>
      </c>
      <c r="M59" s="40">
        <v>0</v>
      </c>
      <c r="N59" s="40">
        <v>0</v>
      </c>
      <c r="O59" s="41">
        <f t="shared" ref="O59:O62" si="28">SUM(L59:N59)</f>
        <v>0</v>
      </c>
      <c r="P59" s="40" t="s">
        <v>43</v>
      </c>
      <c r="Q59" s="41">
        <f t="shared" ref="Q59:Q62" si="29">MIN(C59:E59)</f>
        <v>1.6</v>
      </c>
      <c r="R59" s="40"/>
      <c r="S59" s="40"/>
      <c r="T59" s="40"/>
      <c r="U59" s="41">
        <f t="shared" si="25"/>
        <v>0</v>
      </c>
      <c r="V59" s="71">
        <f t="shared" si="26"/>
        <v>6.3529411764705888</v>
      </c>
      <c r="W59" s="36">
        <f t="shared" si="27"/>
        <v>1.6</v>
      </c>
      <c r="X59" s="42"/>
    </row>
    <row r="60" spans="1:24" s="33" customFormat="1" ht="150.75" customHeight="1" x14ac:dyDescent="0.3">
      <c r="A60" s="38" t="s">
        <v>6</v>
      </c>
      <c r="B60" s="43" t="s">
        <v>106</v>
      </c>
      <c r="C60" s="40">
        <v>1.6</v>
      </c>
      <c r="D60" s="40">
        <v>2.5</v>
      </c>
      <c r="E60" s="40"/>
      <c r="F60" s="40">
        <v>35</v>
      </c>
      <c r="G60" s="44" t="s">
        <v>304</v>
      </c>
      <c r="H60" s="40" t="s">
        <v>43</v>
      </c>
      <c r="I60" s="40">
        <v>19.2</v>
      </c>
      <c r="J60" s="40">
        <v>12.7</v>
      </c>
      <c r="K60" s="40">
        <v>13.6</v>
      </c>
      <c r="L60" s="40">
        <v>0.54400000000000004</v>
      </c>
      <c r="M60" s="40">
        <v>7.9000000000000001E-2</v>
      </c>
      <c r="N60" s="40">
        <v>0</v>
      </c>
      <c r="O60" s="41">
        <f t="shared" si="28"/>
        <v>0.623</v>
      </c>
      <c r="P60" s="46" t="s">
        <v>306</v>
      </c>
      <c r="Q60" s="41">
        <f t="shared" si="29"/>
        <v>1.6</v>
      </c>
      <c r="R60" s="40"/>
      <c r="S60" s="40"/>
      <c r="T60" s="40"/>
      <c r="U60" s="71">
        <f t="shared" si="25"/>
        <v>38.9375</v>
      </c>
      <c r="V60" s="71">
        <f t="shared" si="26"/>
        <v>6.3529411764705888</v>
      </c>
      <c r="W60" s="36">
        <f t="shared" si="27"/>
        <v>0.97700000000000009</v>
      </c>
      <c r="X60" s="42"/>
    </row>
    <row r="61" spans="1:24" s="33" customFormat="1" ht="46.5" customHeight="1" x14ac:dyDescent="0.3">
      <c r="A61" s="38" t="s">
        <v>9</v>
      </c>
      <c r="B61" s="43" t="s">
        <v>100</v>
      </c>
      <c r="C61" s="40">
        <v>1</v>
      </c>
      <c r="D61" s="40">
        <v>1.6</v>
      </c>
      <c r="E61" s="40"/>
      <c r="F61" s="40">
        <v>35</v>
      </c>
      <c r="G61" s="44" t="s">
        <v>101</v>
      </c>
      <c r="H61" s="40" t="s">
        <v>43</v>
      </c>
      <c r="I61" s="40">
        <v>14</v>
      </c>
      <c r="J61" s="40">
        <v>12.7</v>
      </c>
      <c r="K61" s="40">
        <v>13.6</v>
      </c>
      <c r="L61" s="40">
        <v>0.16300000000000001</v>
      </c>
      <c r="M61" s="40">
        <v>7.8E-2</v>
      </c>
      <c r="N61" s="40">
        <v>0</v>
      </c>
      <c r="O61" s="41">
        <f t="shared" si="28"/>
        <v>0.24099999999999999</v>
      </c>
      <c r="P61" s="40" t="s">
        <v>307</v>
      </c>
      <c r="Q61" s="41">
        <f t="shared" si="29"/>
        <v>1</v>
      </c>
      <c r="R61" s="40"/>
      <c r="S61" s="40"/>
      <c r="T61" s="40"/>
      <c r="U61" s="41">
        <f t="shared" si="25"/>
        <v>24.099999999999998</v>
      </c>
      <c r="V61" s="71">
        <f t="shared" si="26"/>
        <v>1.7720588235294117</v>
      </c>
      <c r="W61" s="36">
        <f t="shared" si="27"/>
        <v>0.75900000000000001</v>
      </c>
      <c r="X61" s="42"/>
    </row>
    <row r="62" spans="1:24" s="33" customFormat="1" ht="48" customHeight="1" x14ac:dyDescent="0.3">
      <c r="A62" s="38" t="s">
        <v>13</v>
      </c>
      <c r="B62" s="43"/>
      <c r="C62" s="40"/>
      <c r="D62" s="40"/>
      <c r="E62" s="40"/>
      <c r="F62" s="40">
        <v>35</v>
      </c>
      <c r="G62" s="44" t="s">
        <v>309</v>
      </c>
      <c r="H62" s="40" t="s">
        <v>11</v>
      </c>
      <c r="I62" s="45" t="s">
        <v>102</v>
      </c>
      <c r="J62" s="40">
        <v>16</v>
      </c>
      <c r="K62" s="40">
        <v>17.2</v>
      </c>
      <c r="L62" s="40">
        <v>0</v>
      </c>
      <c r="M62" s="40">
        <v>0</v>
      </c>
      <c r="N62" s="40">
        <v>0</v>
      </c>
      <c r="O62" s="41">
        <f t="shared" si="28"/>
        <v>0</v>
      </c>
      <c r="P62" s="40" t="s">
        <v>308</v>
      </c>
      <c r="Q62" s="41">
        <f t="shared" si="29"/>
        <v>0</v>
      </c>
      <c r="R62" s="40"/>
      <c r="S62" s="40"/>
      <c r="T62" s="40"/>
      <c r="U62" s="41"/>
      <c r="V62" s="41">
        <f>O62/K62*100</f>
        <v>0</v>
      </c>
      <c r="W62" s="36">
        <f t="shared" si="27"/>
        <v>0</v>
      </c>
      <c r="X62" s="42"/>
    </row>
    <row r="63" spans="1:24" s="2" customFormat="1" ht="34.5" customHeight="1" x14ac:dyDescent="0.3">
      <c r="A63" s="88" t="s">
        <v>310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90"/>
    </row>
    <row r="64" spans="1:24" s="33" customFormat="1" ht="84.75" customHeight="1" x14ac:dyDescent="0.3">
      <c r="A64" s="38" t="s">
        <v>3</v>
      </c>
      <c r="B64" s="39" t="s">
        <v>311</v>
      </c>
      <c r="C64" s="40"/>
      <c r="D64" s="40"/>
      <c r="E64" s="40"/>
      <c r="F64" s="40">
        <v>35</v>
      </c>
      <c r="G64" s="40"/>
      <c r="H64" s="40" t="s">
        <v>19</v>
      </c>
      <c r="I64" s="40" t="s">
        <v>186</v>
      </c>
      <c r="J64" s="40">
        <v>16</v>
      </c>
      <c r="K64" s="40">
        <v>17.2</v>
      </c>
      <c r="L64" s="40">
        <f>SUM(L65:L66)</f>
        <v>7.5999999999999998E-2</v>
      </c>
      <c r="M64" s="40">
        <f>SUM(M65:M66)</f>
        <v>2.7E-2</v>
      </c>
      <c r="N64" s="40">
        <f>SUM(N65:N66)</f>
        <v>0</v>
      </c>
      <c r="O64" s="40">
        <f>SUM(O65:O66)</f>
        <v>0.10299999999999999</v>
      </c>
      <c r="P64" s="40" t="s">
        <v>312</v>
      </c>
      <c r="Q64" s="40"/>
      <c r="R64" s="40"/>
      <c r="S64" s="40"/>
      <c r="T64" s="40"/>
      <c r="U64" s="40"/>
      <c r="V64" s="71">
        <f>O64/K64*100</f>
        <v>0.59883720930232553</v>
      </c>
      <c r="W64" s="40">
        <f>SUM(W65:W66)</f>
        <v>1.4970000000000001</v>
      </c>
      <c r="X64" s="42"/>
    </row>
    <row r="65" spans="1:24" s="33" customFormat="1" ht="46.5" customHeight="1" x14ac:dyDescent="0.3">
      <c r="A65" s="38" t="s">
        <v>4</v>
      </c>
      <c r="B65" s="43" t="s">
        <v>107</v>
      </c>
      <c r="C65" s="40">
        <v>1.6</v>
      </c>
      <c r="D65" s="40">
        <v>1.6</v>
      </c>
      <c r="E65" s="40"/>
      <c r="F65" s="40">
        <v>35</v>
      </c>
      <c r="G65" s="44" t="s">
        <v>108</v>
      </c>
      <c r="H65" s="40" t="s">
        <v>11</v>
      </c>
      <c r="I65" s="40">
        <v>29.7</v>
      </c>
      <c r="J65" s="40">
        <v>16</v>
      </c>
      <c r="K65" s="40">
        <v>17.2</v>
      </c>
      <c r="L65" s="40">
        <v>7.5999999999999998E-2</v>
      </c>
      <c r="M65" s="40">
        <v>2.7E-2</v>
      </c>
      <c r="N65" s="40">
        <v>0</v>
      </c>
      <c r="O65" s="41">
        <f>SUM(L65:N65)</f>
        <v>0.10299999999999999</v>
      </c>
      <c r="P65" s="46" t="s">
        <v>313</v>
      </c>
      <c r="Q65" s="41">
        <f>MIN(C65:E65)</f>
        <v>1.6</v>
      </c>
      <c r="R65" s="40"/>
      <c r="S65" s="40"/>
      <c r="T65" s="40"/>
      <c r="U65" s="71">
        <f t="shared" ref="U65" si="30">((O65-N65)/Q65)*100</f>
        <v>6.4374999999999991</v>
      </c>
      <c r="V65" s="71">
        <f t="shared" ref="V65" si="31">O65/K65*100+V66</f>
        <v>0.59883720930232553</v>
      </c>
      <c r="W65" s="36">
        <f t="shared" ref="W65:W66" si="32">Q65-(O65-N65)</f>
        <v>1.4970000000000001</v>
      </c>
      <c r="X65" s="42"/>
    </row>
    <row r="66" spans="1:24" s="33" customFormat="1" ht="78" customHeight="1" x14ac:dyDescent="0.3">
      <c r="A66" s="38" t="s">
        <v>5</v>
      </c>
      <c r="B66" s="43"/>
      <c r="C66" s="40"/>
      <c r="D66" s="40"/>
      <c r="E66" s="40"/>
      <c r="F66" s="40">
        <v>35</v>
      </c>
      <c r="G66" s="44" t="s">
        <v>202</v>
      </c>
      <c r="H66" s="40" t="s">
        <v>42</v>
      </c>
      <c r="I66" s="40">
        <v>19.7</v>
      </c>
      <c r="J66" s="45" t="s">
        <v>46</v>
      </c>
      <c r="K66" s="40">
        <v>21.5</v>
      </c>
      <c r="L66" s="40">
        <v>0</v>
      </c>
      <c r="M66" s="40">
        <v>0</v>
      </c>
      <c r="N66" s="40">
        <v>0</v>
      </c>
      <c r="O66" s="41">
        <f t="shared" ref="O66" si="33">SUM(L66:N66)</f>
        <v>0</v>
      </c>
      <c r="P66" s="46" t="s">
        <v>314</v>
      </c>
      <c r="Q66" s="41">
        <f t="shared" ref="Q66" si="34">MIN(C66:E66)</f>
        <v>0</v>
      </c>
      <c r="R66" s="40"/>
      <c r="S66" s="40"/>
      <c r="T66" s="40"/>
      <c r="U66" s="41"/>
      <c r="V66" s="41">
        <f>O66/K66*100</f>
        <v>0</v>
      </c>
      <c r="W66" s="36">
        <f t="shared" si="32"/>
        <v>0</v>
      </c>
      <c r="X66" s="42"/>
    </row>
    <row r="67" spans="1:24" s="2" customFormat="1" ht="34.5" customHeight="1" x14ac:dyDescent="0.3">
      <c r="A67" s="88" t="s">
        <v>315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90"/>
    </row>
    <row r="68" spans="1:24" s="33" customFormat="1" ht="78.75" customHeight="1" x14ac:dyDescent="0.3">
      <c r="A68" s="38" t="s">
        <v>3</v>
      </c>
      <c r="B68" s="39" t="s">
        <v>316</v>
      </c>
      <c r="C68" s="40"/>
      <c r="D68" s="40"/>
      <c r="E68" s="40"/>
      <c r="F68" s="40">
        <v>35</v>
      </c>
      <c r="G68" s="40"/>
      <c r="H68" s="40" t="s">
        <v>187</v>
      </c>
      <c r="I68" s="40" t="s">
        <v>188</v>
      </c>
      <c r="J68" s="40">
        <v>12.7</v>
      </c>
      <c r="K68" s="40">
        <v>13.6</v>
      </c>
      <c r="L68" s="40">
        <f>SUM(L69:L71)</f>
        <v>1.4689999999999999</v>
      </c>
      <c r="M68" s="40">
        <f>SUM(M69:M71)</f>
        <v>0.309</v>
      </c>
      <c r="N68" s="40">
        <f>SUM(N69:N71)</f>
        <v>0</v>
      </c>
      <c r="O68" s="40">
        <f>SUM(O69:O71)</f>
        <v>1.778</v>
      </c>
      <c r="P68" s="46" t="s">
        <v>317</v>
      </c>
      <c r="Q68" s="40"/>
      <c r="R68" s="40"/>
      <c r="S68" s="40"/>
      <c r="T68" s="40"/>
      <c r="U68" s="40"/>
      <c r="V68" s="71">
        <f>O68/K68*100</f>
        <v>13.073529411764707</v>
      </c>
      <c r="W68" s="40">
        <f>SUM(W69:W71)</f>
        <v>12.321999999999999</v>
      </c>
      <c r="X68" s="42"/>
    </row>
    <row r="69" spans="1:24" s="33" customFormat="1" ht="75.75" customHeight="1" x14ac:dyDescent="0.3">
      <c r="A69" s="38" t="s">
        <v>4</v>
      </c>
      <c r="B69" s="43" t="s">
        <v>109</v>
      </c>
      <c r="C69" s="40">
        <v>1.6</v>
      </c>
      <c r="D69" s="40">
        <v>1.8</v>
      </c>
      <c r="E69" s="40"/>
      <c r="F69" s="40">
        <v>35</v>
      </c>
      <c r="G69" s="44" t="s">
        <v>110</v>
      </c>
      <c r="H69" s="40" t="s">
        <v>11</v>
      </c>
      <c r="I69" s="40">
        <v>15.7</v>
      </c>
      <c r="J69" s="40">
        <v>16</v>
      </c>
      <c r="K69" s="40">
        <v>17.2</v>
      </c>
      <c r="L69" s="40">
        <v>0.98</v>
      </c>
      <c r="M69" s="40">
        <v>0</v>
      </c>
      <c r="N69" s="40">
        <v>0</v>
      </c>
      <c r="O69" s="41">
        <f>SUM(L69:N69)</f>
        <v>0.98</v>
      </c>
      <c r="P69" s="46" t="s">
        <v>318</v>
      </c>
      <c r="Q69" s="41">
        <f>MIN(C69:E69)</f>
        <v>1.6</v>
      </c>
      <c r="R69" s="40"/>
      <c r="S69" s="40"/>
      <c r="T69" s="40"/>
      <c r="U69" s="41">
        <f t="shared" ref="U69:U71" si="35">((O69-N69)/Q69)*100</f>
        <v>61.249999999999993</v>
      </c>
      <c r="V69" s="71">
        <f t="shared" ref="V69:V70" si="36">O69/K69*100+V70</f>
        <v>11.565321477428181</v>
      </c>
      <c r="W69" s="36">
        <f t="shared" ref="W69:W71" si="37">Q69-(O69-N69)</f>
        <v>0.62000000000000011</v>
      </c>
      <c r="X69" s="42"/>
    </row>
    <row r="70" spans="1:24" s="33" customFormat="1" ht="63.75" customHeight="1" x14ac:dyDescent="0.3">
      <c r="A70" s="38" t="s">
        <v>5</v>
      </c>
      <c r="B70" s="43" t="s">
        <v>111</v>
      </c>
      <c r="C70" s="40">
        <v>2.5</v>
      </c>
      <c r="D70" s="40">
        <v>2.5</v>
      </c>
      <c r="E70" s="40"/>
      <c r="F70" s="40">
        <v>35</v>
      </c>
      <c r="G70" s="44" t="s">
        <v>112</v>
      </c>
      <c r="H70" s="40" t="s">
        <v>43</v>
      </c>
      <c r="I70" s="40">
        <v>45.2</v>
      </c>
      <c r="J70" s="45" t="s">
        <v>44</v>
      </c>
      <c r="K70" s="40">
        <v>13.6</v>
      </c>
      <c r="L70" s="40">
        <v>0.48899999999999999</v>
      </c>
      <c r="M70" s="40">
        <v>0.309</v>
      </c>
      <c r="N70" s="40">
        <v>0</v>
      </c>
      <c r="O70" s="41">
        <f t="shared" ref="O70:O71" si="38">SUM(L70:N70)</f>
        <v>0.79800000000000004</v>
      </c>
      <c r="P70" s="46" t="s">
        <v>319</v>
      </c>
      <c r="Q70" s="41">
        <f t="shared" ref="Q70:Q71" si="39">MIN(C70:E70)</f>
        <v>2.5</v>
      </c>
      <c r="R70" s="40"/>
      <c r="S70" s="40"/>
      <c r="T70" s="40"/>
      <c r="U70" s="41">
        <f t="shared" si="35"/>
        <v>31.920000000000005</v>
      </c>
      <c r="V70" s="71">
        <f t="shared" si="36"/>
        <v>5.8676470588235299</v>
      </c>
      <c r="W70" s="36">
        <f t="shared" si="37"/>
        <v>1.702</v>
      </c>
      <c r="X70" s="42"/>
    </row>
    <row r="71" spans="1:24" s="33" customFormat="1" ht="43.5" customHeight="1" x14ac:dyDescent="0.3">
      <c r="A71" s="38" t="s">
        <v>6</v>
      </c>
      <c r="B71" s="43" t="s">
        <v>114</v>
      </c>
      <c r="C71" s="40">
        <v>10</v>
      </c>
      <c r="D71" s="40">
        <v>10</v>
      </c>
      <c r="E71" s="40"/>
      <c r="F71" s="40">
        <v>35</v>
      </c>
      <c r="G71" s="44" t="s">
        <v>113</v>
      </c>
      <c r="H71" s="40" t="s">
        <v>42</v>
      </c>
      <c r="I71" s="40">
        <v>12.4</v>
      </c>
      <c r="J71" s="40">
        <v>20</v>
      </c>
      <c r="K71" s="40">
        <v>21.5</v>
      </c>
      <c r="L71" s="40">
        <v>0</v>
      </c>
      <c r="M71" s="40">
        <v>0</v>
      </c>
      <c r="N71" s="40">
        <v>0</v>
      </c>
      <c r="O71" s="41">
        <f t="shared" si="38"/>
        <v>0</v>
      </c>
      <c r="P71" s="40" t="s">
        <v>42</v>
      </c>
      <c r="Q71" s="41">
        <f t="shared" si="39"/>
        <v>10</v>
      </c>
      <c r="R71" s="40"/>
      <c r="S71" s="40"/>
      <c r="T71" s="40"/>
      <c r="U71" s="41">
        <f t="shared" si="35"/>
        <v>0</v>
      </c>
      <c r="V71" s="41">
        <f>O71/K71*100</f>
        <v>0</v>
      </c>
      <c r="W71" s="36">
        <f t="shared" si="37"/>
        <v>10</v>
      </c>
      <c r="X71" s="42"/>
    </row>
    <row r="72" spans="1:24" s="2" customFormat="1" ht="34.5" customHeight="1" x14ac:dyDescent="0.3">
      <c r="A72" s="88" t="s">
        <v>320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90"/>
    </row>
    <row r="73" spans="1:24" s="33" customFormat="1" ht="84" customHeight="1" x14ac:dyDescent="0.3">
      <c r="A73" s="38" t="s">
        <v>3</v>
      </c>
      <c r="B73" s="39" t="s">
        <v>321</v>
      </c>
      <c r="C73" s="40"/>
      <c r="D73" s="40"/>
      <c r="E73" s="40"/>
      <c r="F73" s="40">
        <v>35</v>
      </c>
      <c r="G73" s="40"/>
      <c r="H73" s="40" t="s">
        <v>11</v>
      </c>
      <c r="I73" s="40">
        <v>99.5</v>
      </c>
      <c r="J73" s="40">
        <v>16</v>
      </c>
      <c r="K73" s="40">
        <v>17.2</v>
      </c>
      <c r="L73" s="40">
        <f>SUM(L74:L76)</f>
        <v>1.2330000000000001</v>
      </c>
      <c r="M73" s="40">
        <f>SUM(M74:M76)</f>
        <v>0.16400000000000001</v>
      </c>
      <c r="N73" s="40">
        <f>SUM(N74:N76)</f>
        <v>0</v>
      </c>
      <c r="O73" s="40">
        <f>SUM(O74:O76)</f>
        <v>1.397</v>
      </c>
      <c r="P73" s="46" t="s">
        <v>322</v>
      </c>
      <c r="Q73" s="40"/>
      <c r="R73" s="40"/>
      <c r="S73" s="40"/>
      <c r="T73" s="40"/>
      <c r="U73" s="40"/>
      <c r="V73" s="71">
        <f>O73/K73*100</f>
        <v>8.1220930232558146</v>
      </c>
      <c r="W73" s="40">
        <f>SUM(W74:W76)</f>
        <v>2.7030000000000003</v>
      </c>
      <c r="X73" s="42"/>
    </row>
    <row r="74" spans="1:24" s="33" customFormat="1" ht="48" customHeight="1" x14ac:dyDescent="0.3">
      <c r="A74" s="38" t="s">
        <v>4</v>
      </c>
      <c r="B74" s="43" t="s">
        <v>115</v>
      </c>
      <c r="C74" s="40">
        <v>1.6</v>
      </c>
      <c r="D74" s="40">
        <v>1.6</v>
      </c>
      <c r="E74" s="40"/>
      <c r="F74" s="40">
        <v>35</v>
      </c>
      <c r="G74" s="44" t="s">
        <v>116</v>
      </c>
      <c r="H74" s="40" t="s">
        <v>11</v>
      </c>
      <c r="I74" s="40">
        <v>34.700000000000003</v>
      </c>
      <c r="J74" s="40">
        <v>16</v>
      </c>
      <c r="K74" s="40">
        <v>17.2</v>
      </c>
      <c r="L74" s="40">
        <v>0.63300000000000001</v>
      </c>
      <c r="M74" s="40">
        <v>0</v>
      </c>
      <c r="N74" s="40">
        <v>0</v>
      </c>
      <c r="O74" s="41">
        <f>SUM(L74:N74)</f>
        <v>0.63300000000000001</v>
      </c>
      <c r="P74" s="46" t="s">
        <v>323</v>
      </c>
      <c r="Q74" s="41">
        <f>MIN(C74:E74)</f>
        <v>1.6</v>
      </c>
      <c r="R74" s="40"/>
      <c r="S74" s="40"/>
      <c r="T74" s="40"/>
      <c r="U74" s="71">
        <f t="shared" ref="U74:U75" si="40">((O74-N74)/Q74)*100</f>
        <v>39.5625</v>
      </c>
      <c r="V74" s="71">
        <f t="shared" ref="V74:V75" si="41">O74/K74*100+V75</f>
        <v>8.1220930232558146</v>
      </c>
      <c r="W74" s="36">
        <f t="shared" ref="W74:W76" si="42">Q74-(O74-N74)</f>
        <v>0.96700000000000008</v>
      </c>
      <c r="X74" s="42"/>
    </row>
    <row r="75" spans="1:24" s="33" customFormat="1" ht="52.5" customHeight="1" x14ac:dyDescent="0.3">
      <c r="A75" s="38" t="s">
        <v>5</v>
      </c>
      <c r="B75" s="43" t="s">
        <v>117</v>
      </c>
      <c r="C75" s="40">
        <v>2.5</v>
      </c>
      <c r="D75" s="40">
        <v>2.5</v>
      </c>
      <c r="E75" s="40"/>
      <c r="F75" s="40">
        <v>35</v>
      </c>
      <c r="G75" s="44" t="s">
        <v>118</v>
      </c>
      <c r="H75" s="40" t="s">
        <v>11</v>
      </c>
      <c r="I75" s="40">
        <v>39.9</v>
      </c>
      <c r="J75" s="45" t="s">
        <v>47</v>
      </c>
      <c r="K75" s="40">
        <v>17.2</v>
      </c>
      <c r="L75" s="40">
        <v>0.6</v>
      </c>
      <c r="M75" s="40">
        <v>0.16400000000000001</v>
      </c>
      <c r="N75" s="40">
        <v>0</v>
      </c>
      <c r="O75" s="41">
        <f t="shared" ref="O75:O76" si="43">SUM(L75:N75)</f>
        <v>0.76400000000000001</v>
      </c>
      <c r="P75" s="46" t="s">
        <v>324</v>
      </c>
      <c r="Q75" s="41">
        <f t="shared" ref="Q75:Q76" si="44">MIN(C75:E75)</f>
        <v>2.5</v>
      </c>
      <c r="R75" s="40"/>
      <c r="S75" s="40"/>
      <c r="T75" s="40"/>
      <c r="U75" s="41">
        <f t="shared" si="40"/>
        <v>30.56</v>
      </c>
      <c r="V75" s="71">
        <f t="shared" si="41"/>
        <v>4.441860465116279</v>
      </c>
      <c r="W75" s="36">
        <f t="shared" si="42"/>
        <v>1.736</v>
      </c>
      <c r="X75" s="42"/>
    </row>
    <row r="76" spans="1:24" s="33" customFormat="1" ht="123" customHeight="1" x14ac:dyDescent="0.3">
      <c r="A76" s="38" t="s">
        <v>6</v>
      </c>
      <c r="B76" s="43"/>
      <c r="C76" s="40"/>
      <c r="D76" s="40"/>
      <c r="E76" s="40"/>
      <c r="F76" s="40">
        <v>35</v>
      </c>
      <c r="G76" s="44" t="s">
        <v>119</v>
      </c>
      <c r="H76" s="40" t="s">
        <v>11</v>
      </c>
      <c r="I76" s="40">
        <v>24.9</v>
      </c>
      <c r="J76" s="40">
        <v>16</v>
      </c>
      <c r="K76" s="40">
        <v>17.2</v>
      </c>
      <c r="L76" s="40">
        <v>0</v>
      </c>
      <c r="M76" s="40">
        <v>0</v>
      </c>
      <c r="N76" s="40">
        <v>0</v>
      </c>
      <c r="O76" s="41">
        <f t="shared" si="43"/>
        <v>0</v>
      </c>
      <c r="P76" s="46" t="s">
        <v>325</v>
      </c>
      <c r="Q76" s="41">
        <f t="shared" si="44"/>
        <v>0</v>
      </c>
      <c r="R76" s="40"/>
      <c r="S76" s="40"/>
      <c r="T76" s="40"/>
      <c r="U76" s="41"/>
      <c r="V76" s="41">
        <f>O76/K76*100</f>
        <v>0</v>
      </c>
      <c r="W76" s="36">
        <f t="shared" si="42"/>
        <v>0</v>
      </c>
      <c r="X76" s="42"/>
    </row>
    <row r="77" spans="1:24" s="2" customFormat="1" ht="34.5" customHeight="1" x14ac:dyDescent="0.3">
      <c r="A77" s="88" t="s">
        <v>327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90"/>
    </row>
    <row r="78" spans="1:24" s="33" customFormat="1" ht="135.75" customHeight="1" x14ac:dyDescent="0.3">
      <c r="A78" s="38" t="s">
        <v>3</v>
      </c>
      <c r="B78" s="39" t="s">
        <v>326</v>
      </c>
      <c r="C78" s="40"/>
      <c r="D78" s="40"/>
      <c r="E78" s="40"/>
      <c r="F78" s="40">
        <v>35</v>
      </c>
      <c r="G78" s="40"/>
      <c r="H78" s="40" t="s">
        <v>192</v>
      </c>
      <c r="I78" s="40" t="s">
        <v>204</v>
      </c>
      <c r="J78" s="40">
        <v>12.7</v>
      </c>
      <c r="K78" s="40">
        <v>13.6</v>
      </c>
      <c r="L78" s="40">
        <f t="shared" ref="L78" si="45">SUM(L79:L86)</f>
        <v>1.7609999999999999</v>
      </c>
      <c r="M78" s="40">
        <f t="shared" ref="M78:N78" si="46">SUM(M79:M86)</f>
        <v>0.27600000000000002</v>
      </c>
      <c r="N78" s="40">
        <f t="shared" si="46"/>
        <v>0</v>
      </c>
      <c r="O78" s="40">
        <f>SUM(O79:O86)</f>
        <v>2.0369999999999999</v>
      </c>
      <c r="P78" s="46" t="s">
        <v>328</v>
      </c>
      <c r="Q78" s="40"/>
      <c r="R78" s="40"/>
      <c r="S78" s="40"/>
      <c r="T78" s="40"/>
      <c r="U78" s="40"/>
      <c r="V78" s="71">
        <f>O78/K78*100</f>
        <v>14.977941176470589</v>
      </c>
      <c r="W78" s="40">
        <f>SUM(W79:W86)</f>
        <v>6.7629999999999999</v>
      </c>
      <c r="X78" s="42"/>
    </row>
    <row r="79" spans="1:24" s="33" customFormat="1" ht="123" customHeight="1" x14ac:dyDescent="0.3">
      <c r="A79" s="38" t="s">
        <v>4</v>
      </c>
      <c r="B79" s="43" t="s">
        <v>120</v>
      </c>
      <c r="C79" s="40">
        <v>1</v>
      </c>
      <c r="D79" s="40">
        <v>1.6</v>
      </c>
      <c r="E79" s="40"/>
      <c r="F79" s="40">
        <v>35</v>
      </c>
      <c r="G79" s="44" t="s">
        <v>121</v>
      </c>
      <c r="H79" s="40" t="s">
        <v>42</v>
      </c>
      <c r="I79" s="40">
        <v>22.45</v>
      </c>
      <c r="J79" s="40">
        <v>20</v>
      </c>
      <c r="K79" s="40">
        <v>21.5</v>
      </c>
      <c r="L79" s="40">
        <v>7.0000000000000007E-2</v>
      </c>
      <c r="M79" s="40">
        <v>2E-3</v>
      </c>
      <c r="N79" s="40">
        <v>0</v>
      </c>
      <c r="O79" s="41">
        <f>SUM(L79:N79)</f>
        <v>7.2000000000000008E-2</v>
      </c>
      <c r="P79" s="46" t="s">
        <v>329</v>
      </c>
      <c r="Q79" s="41">
        <f>MIN(C79:E79)</f>
        <v>1</v>
      </c>
      <c r="R79" s="40"/>
      <c r="S79" s="40"/>
      <c r="T79" s="40"/>
      <c r="U79" s="41">
        <f t="shared" ref="U79:U86" si="47">((O79-N79)/Q79)*100</f>
        <v>7.2000000000000011</v>
      </c>
      <c r="V79" s="71">
        <f t="shared" ref="V79:V85" si="48">O79/K79*100+V80</f>
        <v>14.749315405476757</v>
      </c>
      <c r="W79" s="36">
        <f t="shared" ref="W79:W86" si="49">Q79-(O79-N79)</f>
        <v>0.92799999999999994</v>
      </c>
      <c r="X79" s="42"/>
    </row>
    <row r="80" spans="1:24" s="33" customFormat="1" ht="53.25" customHeight="1" x14ac:dyDescent="0.3">
      <c r="A80" s="38" t="s">
        <v>5</v>
      </c>
      <c r="B80" s="43" t="s">
        <v>122</v>
      </c>
      <c r="C80" s="40">
        <v>2.5</v>
      </c>
      <c r="D80" s="40"/>
      <c r="E80" s="40"/>
      <c r="F80" s="40">
        <v>35</v>
      </c>
      <c r="G80" s="44" t="s">
        <v>332</v>
      </c>
      <c r="H80" s="40" t="s">
        <v>42</v>
      </c>
      <c r="I80" s="40">
        <v>1.9</v>
      </c>
      <c r="J80" s="45" t="s">
        <v>47</v>
      </c>
      <c r="K80" s="40">
        <v>17.2</v>
      </c>
      <c r="L80" s="40">
        <v>0</v>
      </c>
      <c r="M80" s="40">
        <v>2.4E-2</v>
      </c>
      <c r="N80" s="40">
        <v>0</v>
      </c>
      <c r="O80" s="41">
        <f t="shared" ref="O80:O86" si="50">SUM(L80:N80)</f>
        <v>2.4E-2</v>
      </c>
      <c r="P80" s="40" t="s">
        <v>330</v>
      </c>
      <c r="Q80" s="41">
        <f t="shared" ref="Q80:Q86" si="51">MIN(C80:E80)</f>
        <v>2.5</v>
      </c>
      <c r="R80" s="40"/>
      <c r="S80" s="40"/>
      <c r="T80" s="40"/>
      <c r="U80" s="41">
        <f t="shared" si="47"/>
        <v>0.96000000000000008</v>
      </c>
      <c r="V80" s="71">
        <f t="shared" si="48"/>
        <v>14.414431684546525</v>
      </c>
      <c r="W80" s="36">
        <f t="shared" si="49"/>
        <v>2.476</v>
      </c>
      <c r="X80" s="42"/>
    </row>
    <row r="81" spans="1:24" s="33" customFormat="1" ht="51" customHeight="1" x14ac:dyDescent="0.3">
      <c r="A81" s="38" t="s">
        <v>6</v>
      </c>
      <c r="B81" s="43" t="s">
        <v>123</v>
      </c>
      <c r="C81" s="40">
        <v>1</v>
      </c>
      <c r="D81" s="40"/>
      <c r="E81" s="40"/>
      <c r="F81" s="40">
        <v>35</v>
      </c>
      <c r="G81" s="44" t="s">
        <v>333</v>
      </c>
      <c r="H81" s="40" t="s">
        <v>16</v>
      </c>
      <c r="I81" s="40" t="s">
        <v>130</v>
      </c>
      <c r="J81" s="40">
        <v>12.7</v>
      </c>
      <c r="K81" s="40">
        <v>13.6</v>
      </c>
      <c r="L81" s="40">
        <v>0.14099999999999999</v>
      </c>
      <c r="M81" s="40">
        <v>0</v>
      </c>
      <c r="N81" s="40">
        <v>0</v>
      </c>
      <c r="O81" s="41">
        <f t="shared" si="50"/>
        <v>0.14099999999999999</v>
      </c>
      <c r="P81" s="40" t="s">
        <v>331</v>
      </c>
      <c r="Q81" s="41">
        <f t="shared" si="51"/>
        <v>1</v>
      </c>
      <c r="R81" s="40"/>
      <c r="S81" s="40"/>
      <c r="T81" s="40"/>
      <c r="U81" s="41">
        <f t="shared" si="47"/>
        <v>14.099999999999998</v>
      </c>
      <c r="V81" s="71">
        <f t="shared" si="48"/>
        <v>14.274896800825594</v>
      </c>
      <c r="W81" s="36">
        <f t="shared" si="49"/>
        <v>0.85899999999999999</v>
      </c>
      <c r="X81" s="42"/>
    </row>
    <row r="82" spans="1:24" s="33" customFormat="1" ht="66" customHeight="1" x14ac:dyDescent="0.3">
      <c r="A82" s="38" t="s">
        <v>9</v>
      </c>
      <c r="B82" s="43" t="s">
        <v>129</v>
      </c>
      <c r="C82" s="40">
        <v>0.1</v>
      </c>
      <c r="D82" s="40"/>
      <c r="E82" s="40"/>
      <c r="F82" s="40">
        <v>35</v>
      </c>
      <c r="G82" s="44" t="s">
        <v>334</v>
      </c>
      <c r="H82" s="40" t="s">
        <v>40</v>
      </c>
      <c r="I82" s="40">
        <v>1</v>
      </c>
      <c r="J82" s="40">
        <v>10.6</v>
      </c>
      <c r="K82" s="45" t="s">
        <v>203</v>
      </c>
      <c r="L82" s="40">
        <v>1E-3</v>
      </c>
      <c r="M82" s="40">
        <v>0</v>
      </c>
      <c r="N82" s="40">
        <v>0</v>
      </c>
      <c r="O82" s="41">
        <f t="shared" si="50"/>
        <v>1E-3</v>
      </c>
      <c r="P82" s="40" t="s">
        <v>133</v>
      </c>
      <c r="Q82" s="41">
        <f t="shared" si="51"/>
        <v>0.1</v>
      </c>
      <c r="R82" s="40"/>
      <c r="S82" s="40"/>
      <c r="T82" s="40"/>
      <c r="U82" s="41">
        <f t="shared" si="47"/>
        <v>1</v>
      </c>
      <c r="V82" s="71">
        <f t="shared" si="48"/>
        <v>13.238132094943241</v>
      </c>
      <c r="W82" s="36">
        <f t="shared" si="49"/>
        <v>9.9000000000000005E-2</v>
      </c>
      <c r="X82" s="42"/>
    </row>
    <row r="83" spans="1:24" s="33" customFormat="1" ht="135.75" customHeight="1" x14ac:dyDescent="0.3">
      <c r="A83" s="38" t="s">
        <v>13</v>
      </c>
      <c r="B83" s="43" t="s">
        <v>125</v>
      </c>
      <c r="C83" s="40">
        <v>2.5</v>
      </c>
      <c r="D83" s="40">
        <v>4</v>
      </c>
      <c r="E83" s="40"/>
      <c r="F83" s="40">
        <v>35</v>
      </c>
      <c r="G83" s="44" t="s">
        <v>124</v>
      </c>
      <c r="H83" s="40" t="s">
        <v>28</v>
      </c>
      <c r="I83" s="45" t="s">
        <v>131</v>
      </c>
      <c r="J83" s="40">
        <v>12.7</v>
      </c>
      <c r="K83" s="40">
        <v>13.6</v>
      </c>
      <c r="L83" s="40">
        <v>0.82599999999999996</v>
      </c>
      <c r="M83" s="40">
        <v>0.22800000000000001</v>
      </c>
      <c r="N83" s="40">
        <v>0</v>
      </c>
      <c r="O83" s="41">
        <f t="shared" si="50"/>
        <v>1.054</v>
      </c>
      <c r="P83" s="46" t="s">
        <v>335</v>
      </c>
      <c r="Q83" s="41">
        <f t="shared" si="51"/>
        <v>2.5</v>
      </c>
      <c r="R83" s="40"/>
      <c r="S83" s="40"/>
      <c r="T83" s="40"/>
      <c r="U83" s="41">
        <f t="shared" si="47"/>
        <v>42.160000000000004</v>
      </c>
      <c r="V83" s="71">
        <f t="shared" si="48"/>
        <v>13.229360165118679</v>
      </c>
      <c r="W83" s="36">
        <f t="shared" si="49"/>
        <v>1.446</v>
      </c>
      <c r="X83" s="42"/>
    </row>
    <row r="84" spans="1:24" s="33" customFormat="1" ht="45.75" customHeight="1" x14ac:dyDescent="0.3">
      <c r="A84" s="38" t="s">
        <v>17</v>
      </c>
      <c r="B84" s="43" t="s">
        <v>126</v>
      </c>
      <c r="C84" s="40">
        <v>1.6</v>
      </c>
      <c r="D84" s="40">
        <v>1.6</v>
      </c>
      <c r="E84" s="40"/>
      <c r="F84" s="40">
        <v>35</v>
      </c>
      <c r="G84" s="44" t="s">
        <v>127</v>
      </c>
      <c r="H84" s="40" t="s">
        <v>43</v>
      </c>
      <c r="I84" s="40">
        <v>6</v>
      </c>
      <c r="J84" s="40">
        <v>12.7</v>
      </c>
      <c r="K84" s="40">
        <v>13.6</v>
      </c>
      <c r="L84" s="40">
        <v>0.72199999999999998</v>
      </c>
      <c r="M84" s="40">
        <v>2.1999999999999999E-2</v>
      </c>
      <c r="N84" s="40">
        <v>0</v>
      </c>
      <c r="O84" s="41">
        <f t="shared" si="50"/>
        <v>0.74399999999999999</v>
      </c>
      <c r="P84" s="46" t="s">
        <v>189</v>
      </c>
      <c r="Q84" s="41">
        <f t="shared" si="51"/>
        <v>1.6</v>
      </c>
      <c r="R84" s="40"/>
      <c r="S84" s="40"/>
      <c r="T84" s="40"/>
      <c r="U84" s="41">
        <f t="shared" si="47"/>
        <v>46.5</v>
      </c>
      <c r="V84" s="71">
        <f t="shared" si="48"/>
        <v>5.4793601651186794</v>
      </c>
      <c r="W84" s="36">
        <f t="shared" si="49"/>
        <v>0.85600000000000009</v>
      </c>
      <c r="X84" s="42"/>
    </row>
    <row r="85" spans="1:24" s="33" customFormat="1" ht="48.75" customHeight="1" x14ac:dyDescent="0.3">
      <c r="A85" s="38" t="s">
        <v>18</v>
      </c>
      <c r="B85" s="43"/>
      <c r="C85" s="41"/>
      <c r="D85" s="41"/>
      <c r="E85" s="41"/>
      <c r="F85" s="41">
        <v>35</v>
      </c>
      <c r="G85" s="44" t="s">
        <v>128</v>
      </c>
      <c r="H85" s="40" t="s">
        <v>42</v>
      </c>
      <c r="I85" s="40">
        <v>17.29</v>
      </c>
      <c r="J85" s="41">
        <v>20</v>
      </c>
      <c r="K85" s="38" t="s">
        <v>190</v>
      </c>
      <c r="L85" s="41">
        <v>0</v>
      </c>
      <c r="M85" s="41">
        <v>0</v>
      </c>
      <c r="N85" s="41">
        <v>0</v>
      </c>
      <c r="O85" s="41">
        <f t="shared" si="50"/>
        <v>0</v>
      </c>
      <c r="P85" s="46" t="s">
        <v>336</v>
      </c>
      <c r="Q85" s="41">
        <f t="shared" si="51"/>
        <v>0</v>
      </c>
      <c r="R85" s="41"/>
      <c r="S85" s="41"/>
      <c r="T85" s="41"/>
      <c r="U85" s="41"/>
      <c r="V85" s="71">
        <f t="shared" si="48"/>
        <v>8.771929824561403E-3</v>
      </c>
      <c r="W85" s="36">
        <f t="shared" si="49"/>
        <v>0</v>
      </c>
      <c r="X85" s="42"/>
    </row>
    <row r="86" spans="1:24" s="33" customFormat="1" ht="63.75" customHeight="1" x14ac:dyDescent="0.3">
      <c r="A86" s="38" t="s">
        <v>45</v>
      </c>
      <c r="B86" s="43" t="s">
        <v>132</v>
      </c>
      <c r="C86" s="41">
        <v>0.1</v>
      </c>
      <c r="D86" s="41"/>
      <c r="E86" s="41"/>
      <c r="F86" s="41">
        <v>35</v>
      </c>
      <c r="G86" s="60" t="s">
        <v>337</v>
      </c>
      <c r="H86" s="61" t="s">
        <v>40</v>
      </c>
      <c r="I86" s="40">
        <v>0.2</v>
      </c>
      <c r="J86" s="41">
        <v>10.6</v>
      </c>
      <c r="K86" s="41">
        <v>11.4</v>
      </c>
      <c r="L86" s="41">
        <v>1E-3</v>
      </c>
      <c r="M86" s="41">
        <v>0</v>
      </c>
      <c r="N86" s="62">
        <v>0</v>
      </c>
      <c r="O86" s="41">
        <f t="shared" si="50"/>
        <v>1E-3</v>
      </c>
      <c r="P86" s="40" t="s">
        <v>40</v>
      </c>
      <c r="Q86" s="41">
        <f t="shared" si="51"/>
        <v>0.1</v>
      </c>
      <c r="R86" s="41"/>
      <c r="S86" s="41"/>
      <c r="T86" s="41"/>
      <c r="U86" s="41">
        <f t="shared" si="47"/>
        <v>1</v>
      </c>
      <c r="V86" s="71">
        <f>O86/K86*100+V87</f>
        <v>8.771929824561403E-3</v>
      </c>
      <c r="W86" s="36">
        <f t="shared" si="49"/>
        <v>9.9000000000000005E-2</v>
      </c>
      <c r="X86" s="42"/>
    </row>
    <row r="87" spans="1:24" s="33" customFormat="1" ht="48.75" customHeight="1" x14ac:dyDescent="0.3">
      <c r="A87" s="38" t="s">
        <v>48</v>
      </c>
      <c r="B87" s="43"/>
      <c r="C87" s="41"/>
      <c r="D87" s="41"/>
      <c r="E87" s="41"/>
      <c r="F87" s="41">
        <v>35</v>
      </c>
      <c r="G87" s="60" t="s">
        <v>338</v>
      </c>
      <c r="H87" s="61" t="s">
        <v>42</v>
      </c>
      <c r="I87" s="40">
        <v>12.1</v>
      </c>
      <c r="J87" s="41">
        <v>20</v>
      </c>
      <c r="K87" s="41">
        <v>21.5</v>
      </c>
      <c r="L87" s="41">
        <v>0</v>
      </c>
      <c r="M87" s="41">
        <v>0</v>
      </c>
      <c r="N87" s="62">
        <v>0</v>
      </c>
      <c r="O87" s="41">
        <f t="shared" ref="O87" si="52">SUM(L87:N87)</f>
        <v>0</v>
      </c>
      <c r="P87" s="46" t="s">
        <v>339</v>
      </c>
      <c r="Q87" s="41">
        <f t="shared" ref="Q87" si="53">MIN(C87:E87)</f>
        <v>0</v>
      </c>
      <c r="R87" s="41"/>
      <c r="S87" s="41"/>
      <c r="T87" s="41"/>
      <c r="U87" s="41"/>
      <c r="V87" s="41">
        <f>O87/K87*100</f>
        <v>0</v>
      </c>
      <c r="W87" s="36">
        <f t="shared" ref="W87" si="54">Q87-(O87-N87)</f>
        <v>0</v>
      </c>
      <c r="X87" s="42"/>
    </row>
    <row r="88" spans="1:24" s="2" customFormat="1" ht="34.5" customHeight="1" x14ac:dyDescent="0.3">
      <c r="A88" s="88" t="s">
        <v>340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90"/>
    </row>
    <row r="89" spans="1:24" s="33" customFormat="1" ht="65.25" customHeight="1" x14ac:dyDescent="0.3">
      <c r="A89" s="38" t="s">
        <v>3</v>
      </c>
      <c r="B89" s="39" t="s">
        <v>341</v>
      </c>
      <c r="C89" s="40"/>
      <c r="D89" s="40"/>
      <c r="E89" s="40"/>
      <c r="F89" s="40">
        <v>35</v>
      </c>
      <c r="G89" s="40"/>
      <c r="H89" s="40" t="s">
        <v>19</v>
      </c>
      <c r="I89" s="40" t="s">
        <v>193</v>
      </c>
      <c r="J89" s="40">
        <v>16</v>
      </c>
      <c r="K89" s="40">
        <v>17.2</v>
      </c>
      <c r="L89" s="40">
        <f>SUM(L90:L94)</f>
        <v>7.4189999999999996</v>
      </c>
      <c r="M89" s="40">
        <f>SUM(M90:M94)</f>
        <v>0.80099999999999993</v>
      </c>
      <c r="N89" s="40">
        <f>SUM(N90:N94)</f>
        <v>0</v>
      </c>
      <c r="O89" s="40">
        <f>SUM(O90:O94)</f>
        <v>8.2199999999999989</v>
      </c>
      <c r="P89" s="40" t="s">
        <v>342</v>
      </c>
      <c r="Q89" s="40"/>
      <c r="R89" s="40"/>
      <c r="S89" s="40"/>
      <c r="T89" s="40"/>
      <c r="U89" s="40"/>
      <c r="V89" s="71">
        <f>O89/K89*100</f>
        <v>47.790697674418595</v>
      </c>
      <c r="W89" s="40">
        <f>SUM(W90:W94)</f>
        <v>2.2800000000000002</v>
      </c>
      <c r="X89" s="42"/>
    </row>
    <row r="90" spans="1:24" s="33" customFormat="1" ht="49.5" customHeight="1" x14ac:dyDescent="0.3">
      <c r="A90" s="38" t="s">
        <v>4</v>
      </c>
      <c r="B90" s="43" t="s">
        <v>126</v>
      </c>
      <c r="C90" s="40">
        <v>1.6</v>
      </c>
      <c r="D90" s="40">
        <v>1.6</v>
      </c>
      <c r="E90" s="40"/>
      <c r="F90" s="40">
        <v>35</v>
      </c>
      <c r="G90" s="44" t="s">
        <v>128</v>
      </c>
      <c r="H90" s="40" t="s">
        <v>42</v>
      </c>
      <c r="I90" s="40">
        <v>17.29</v>
      </c>
      <c r="J90" s="40">
        <v>20</v>
      </c>
      <c r="K90" s="40">
        <v>21.5</v>
      </c>
      <c r="L90" s="40">
        <v>0.72199999999999998</v>
      </c>
      <c r="M90" s="40">
        <v>2.1999999999999999E-2</v>
      </c>
      <c r="N90" s="40">
        <v>0</v>
      </c>
      <c r="O90" s="41">
        <f>SUM(L90:N90)</f>
        <v>0.74399999999999999</v>
      </c>
      <c r="P90" s="40" t="s">
        <v>343</v>
      </c>
      <c r="Q90" s="41">
        <f>MIN(C90:E90)</f>
        <v>1.6</v>
      </c>
      <c r="R90" s="40"/>
      <c r="S90" s="40"/>
      <c r="T90" s="40"/>
      <c r="U90" s="41">
        <f t="shared" ref="U90:U93" si="55">((O90-N90)/Q90)*100</f>
        <v>46.5</v>
      </c>
      <c r="V90" s="71">
        <f t="shared" ref="V90:V93" si="56">O90/K90*100+V91</f>
        <v>46.130232558139532</v>
      </c>
      <c r="W90" s="36">
        <f t="shared" ref="W90:W94" si="57">Q90-(O90-N90)</f>
        <v>0.85600000000000009</v>
      </c>
      <c r="X90" s="42"/>
    </row>
    <row r="91" spans="1:24" s="33" customFormat="1" ht="126" customHeight="1" x14ac:dyDescent="0.3">
      <c r="A91" s="38" t="s">
        <v>5</v>
      </c>
      <c r="B91" s="43" t="s">
        <v>134</v>
      </c>
      <c r="C91" s="40">
        <v>1.6</v>
      </c>
      <c r="D91" s="40">
        <v>1</v>
      </c>
      <c r="E91" s="40"/>
      <c r="F91" s="40">
        <v>35</v>
      </c>
      <c r="G91" s="44" t="s">
        <v>135</v>
      </c>
      <c r="H91" s="40" t="s">
        <v>42</v>
      </c>
      <c r="I91" s="40">
        <v>17.2</v>
      </c>
      <c r="J91" s="45" t="s">
        <v>46</v>
      </c>
      <c r="K91" s="40">
        <v>21.5</v>
      </c>
      <c r="L91" s="40">
        <v>0.11</v>
      </c>
      <c r="M91" s="40">
        <v>0</v>
      </c>
      <c r="N91" s="40">
        <v>0</v>
      </c>
      <c r="O91" s="41">
        <f t="shared" ref="O91:O94" si="58">SUM(L91:N91)</f>
        <v>0.11</v>
      </c>
      <c r="P91" s="46" t="s">
        <v>344</v>
      </c>
      <c r="Q91" s="41">
        <f t="shared" ref="Q91:Q94" si="59">MIN(C91:E91)</f>
        <v>1</v>
      </c>
      <c r="R91" s="40"/>
      <c r="S91" s="40"/>
      <c r="T91" s="40"/>
      <c r="U91" s="41">
        <f t="shared" si="55"/>
        <v>11</v>
      </c>
      <c r="V91" s="71">
        <f t="shared" si="56"/>
        <v>42.669767441860465</v>
      </c>
      <c r="W91" s="36">
        <f t="shared" si="57"/>
        <v>0.89</v>
      </c>
      <c r="X91" s="42"/>
    </row>
    <row r="92" spans="1:24" s="33" customFormat="1" ht="50.25" customHeight="1" x14ac:dyDescent="0.3">
      <c r="A92" s="38" t="s">
        <v>6</v>
      </c>
      <c r="B92" s="43" t="s">
        <v>136</v>
      </c>
      <c r="C92" s="40">
        <v>1.6</v>
      </c>
      <c r="D92" s="40">
        <v>2.5</v>
      </c>
      <c r="E92" s="40"/>
      <c r="F92" s="40">
        <v>35</v>
      </c>
      <c r="G92" s="44" t="s">
        <v>137</v>
      </c>
      <c r="H92" s="40" t="s">
        <v>42</v>
      </c>
      <c r="I92" s="40">
        <v>27.9</v>
      </c>
      <c r="J92" s="40">
        <v>20</v>
      </c>
      <c r="K92" s="40">
        <v>21.5</v>
      </c>
      <c r="L92" s="40">
        <v>0.48899999999999999</v>
      </c>
      <c r="M92" s="40">
        <v>8.5000000000000006E-2</v>
      </c>
      <c r="N92" s="40">
        <v>0</v>
      </c>
      <c r="O92" s="41">
        <f t="shared" si="58"/>
        <v>0.57399999999999995</v>
      </c>
      <c r="P92" s="46" t="s">
        <v>345</v>
      </c>
      <c r="Q92" s="41">
        <f t="shared" si="59"/>
        <v>1.6</v>
      </c>
      <c r="R92" s="40"/>
      <c r="S92" s="40"/>
      <c r="T92" s="40"/>
      <c r="U92" s="41">
        <f t="shared" si="55"/>
        <v>35.874999999999993</v>
      </c>
      <c r="V92" s="71">
        <f t="shared" si="56"/>
        <v>42.158139534883723</v>
      </c>
      <c r="W92" s="36">
        <f t="shared" si="57"/>
        <v>1.0260000000000002</v>
      </c>
      <c r="X92" s="42"/>
    </row>
    <row r="93" spans="1:24" s="13" customFormat="1" ht="92.25" customHeight="1" x14ac:dyDescent="0.3">
      <c r="A93" s="53" t="s">
        <v>9</v>
      </c>
      <c r="B93" s="54" t="s">
        <v>138</v>
      </c>
      <c r="C93" s="55">
        <v>6.3</v>
      </c>
      <c r="D93" s="55">
        <v>6.3</v>
      </c>
      <c r="E93" s="55"/>
      <c r="F93" s="55">
        <v>35</v>
      </c>
      <c r="G93" s="56" t="s">
        <v>139</v>
      </c>
      <c r="H93" s="55" t="s">
        <v>11</v>
      </c>
      <c r="I93" s="55">
        <v>14.7</v>
      </c>
      <c r="J93" s="55">
        <v>16</v>
      </c>
      <c r="K93" s="55">
        <v>17.2</v>
      </c>
      <c r="L93" s="55">
        <v>6.0979999999999999</v>
      </c>
      <c r="M93" s="55">
        <v>0.69399999999999995</v>
      </c>
      <c r="N93" s="55">
        <v>0</v>
      </c>
      <c r="O93" s="57">
        <f t="shared" si="58"/>
        <v>6.7919999999999998</v>
      </c>
      <c r="P93" s="58" t="s">
        <v>346</v>
      </c>
      <c r="Q93" s="57">
        <f t="shared" si="59"/>
        <v>6.3</v>
      </c>
      <c r="R93" s="55"/>
      <c r="S93" s="55"/>
      <c r="T93" s="55"/>
      <c r="U93" s="83">
        <f t="shared" si="55"/>
        <v>107.8095238095238</v>
      </c>
      <c r="V93" s="83">
        <f t="shared" si="56"/>
        <v>39.488372093023258</v>
      </c>
      <c r="W93" s="14">
        <f t="shared" si="57"/>
        <v>-0.49199999999999999</v>
      </c>
      <c r="X93" s="59"/>
    </row>
    <row r="94" spans="1:24" s="33" customFormat="1" ht="121.5" customHeight="1" x14ac:dyDescent="0.3">
      <c r="A94" s="38" t="s">
        <v>13</v>
      </c>
      <c r="B94" s="43"/>
      <c r="C94" s="40"/>
      <c r="D94" s="40"/>
      <c r="E94" s="40"/>
      <c r="F94" s="40">
        <v>35</v>
      </c>
      <c r="G94" s="44" t="s">
        <v>140</v>
      </c>
      <c r="H94" s="40" t="s">
        <v>11</v>
      </c>
      <c r="I94" s="45" t="s">
        <v>141</v>
      </c>
      <c r="J94" s="40">
        <v>16</v>
      </c>
      <c r="K94" s="40">
        <v>17.2</v>
      </c>
      <c r="L94" s="40">
        <v>0</v>
      </c>
      <c r="M94" s="40">
        <v>0</v>
      </c>
      <c r="N94" s="40">
        <v>0</v>
      </c>
      <c r="O94" s="41">
        <f t="shared" si="58"/>
        <v>0</v>
      </c>
      <c r="P94" s="46" t="s">
        <v>347</v>
      </c>
      <c r="Q94" s="41">
        <f t="shared" si="59"/>
        <v>0</v>
      </c>
      <c r="R94" s="40"/>
      <c r="S94" s="40"/>
      <c r="T94" s="40"/>
      <c r="U94" s="41"/>
      <c r="V94" s="41">
        <f>O94/K94*100</f>
        <v>0</v>
      </c>
      <c r="W94" s="36">
        <f t="shared" si="57"/>
        <v>0</v>
      </c>
      <c r="X94" s="42"/>
    </row>
    <row r="95" spans="1:24" s="2" customFormat="1" ht="34.5" customHeight="1" x14ac:dyDescent="0.3">
      <c r="A95" s="88" t="s">
        <v>348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90"/>
    </row>
    <row r="96" spans="1:24" s="33" customFormat="1" ht="90.75" customHeight="1" x14ac:dyDescent="0.3">
      <c r="A96" s="38" t="s">
        <v>3</v>
      </c>
      <c r="B96" s="39" t="s">
        <v>349</v>
      </c>
      <c r="C96" s="40"/>
      <c r="D96" s="40"/>
      <c r="E96" s="40"/>
      <c r="F96" s="40">
        <v>35</v>
      </c>
      <c r="G96" s="40"/>
      <c r="H96" s="40" t="s">
        <v>37</v>
      </c>
      <c r="I96" s="40" t="s">
        <v>194</v>
      </c>
      <c r="J96" s="40">
        <v>12.7</v>
      </c>
      <c r="K96" s="40">
        <v>13.6</v>
      </c>
      <c r="L96" s="40">
        <f>SUM(L97:L100)</f>
        <v>0.73899999999999999</v>
      </c>
      <c r="M96" s="40">
        <f>SUM(M97:M100)</f>
        <v>0.22</v>
      </c>
      <c r="N96" s="40">
        <f>SUM(N97:N100)</f>
        <v>0</v>
      </c>
      <c r="O96" s="40">
        <f>SUM(O97:O100)</f>
        <v>0.95900000000000007</v>
      </c>
      <c r="P96" s="46" t="s">
        <v>350</v>
      </c>
      <c r="Q96" s="40"/>
      <c r="R96" s="40"/>
      <c r="S96" s="40"/>
      <c r="T96" s="40"/>
      <c r="U96" s="40"/>
      <c r="V96" s="71">
        <f>O96/K96*100</f>
        <v>7.0514705882352953</v>
      </c>
      <c r="W96" s="40">
        <f>SUM(W97:W100)</f>
        <v>2.641</v>
      </c>
      <c r="X96" s="42"/>
    </row>
    <row r="97" spans="1:24" s="33" customFormat="1" ht="47.25" customHeight="1" x14ac:dyDescent="0.3">
      <c r="A97" s="38" t="s">
        <v>4</v>
      </c>
      <c r="B97" s="43" t="s">
        <v>142</v>
      </c>
      <c r="C97" s="40">
        <v>1.6</v>
      </c>
      <c r="D97" s="40">
        <v>1.6</v>
      </c>
      <c r="E97" s="40"/>
      <c r="F97" s="40">
        <v>35</v>
      </c>
      <c r="G97" s="44" t="s">
        <v>145</v>
      </c>
      <c r="H97" s="40" t="s">
        <v>11</v>
      </c>
      <c r="I97" s="40">
        <v>12.8</v>
      </c>
      <c r="J97" s="40">
        <v>16</v>
      </c>
      <c r="K97" s="40">
        <v>17.2</v>
      </c>
      <c r="L97" s="40">
        <v>0.47799999999999998</v>
      </c>
      <c r="M97" s="40">
        <v>0.14399999999999999</v>
      </c>
      <c r="N97" s="40">
        <v>0</v>
      </c>
      <c r="O97" s="41">
        <f>SUM(L97:N97)</f>
        <v>0.622</v>
      </c>
      <c r="P97" s="46" t="s">
        <v>351</v>
      </c>
      <c r="Q97" s="41">
        <f>MIN(C97:E97)</f>
        <v>1.6</v>
      </c>
      <c r="R97" s="40"/>
      <c r="S97" s="40"/>
      <c r="T97" s="40"/>
      <c r="U97" s="41">
        <f t="shared" ref="U97:U99" si="60">((O97-N97)/Q97)*100</f>
        <v>38.875</v>
      </c>
      <c r="V97" s="71">
        <f>O97/K97*100+V98</f>
        <v>5.5755813953488378</v>
      </c>
      <c r="W97" s="36">
        <f t="shared" ref="W97:W100" si="61">Q97-(O97-N97)</f>
        <v>0.97800000000000009</v>
      </c>
      <c r="X97" s="42"/>
    </row>
    <row r="98" spans="1:24" s="33" customFormat="1" ht="105" customHeight="1" x14ac:dyDescent="0.3">
      <c r="A98" s="38" t="s">
        <v>5</v>
      </c>
      <c r="B98" s="43" t="s">
        <v>143</v>
      </c>
      <c r="C98" s="40">
        <v>1</v>
      </c>
      <c r="D98" s="40">
        <v>1</v>
      </c>
      <c r="E98" s="40"/>
      <c r="F98" s="40">
        <v>35</v>
      </c>
      <c r="G98" s="44" t="s">
        <v>146</v>
      </c>
      <c r="H98" s="40" t="s">
        <v>11</v>
      </c>
      <c r="I98" s="40">
        <v>21.3</v>
      </c>
      <c r="J98" s="40">
        <v>16</v>
      </c>
      <c r="K98" s="40">
        <v>17.2</v>
      </c>
      <c r="L98" s="40">
        <v>0.152</v>
      </c>
      <c r="M98" s="40">
        <v>0.05</v>
      </c>
      <c r="N98" s="40">
        <v>0</v>
      </c>
      <c r="O98" s="41">
        <f t="shared" ref="O98:O100" si="62">SUM(L98:N98)</f>
        <v>0.20200000000000001</v>
      </c>
      <c r="P98" s="46" t="s">
        <v>352</v>
      </c>
      <c r="Q98" s="41">
        <f t="shared" ref="Q98:Q100" si="63">MIN(C98:E98)</f>
        <v>1</v>
      </c>
      <c r="R98" s="40"/>
      <c r="S98" s="40"/>
      <c r="T98" s="40"/>
      <c r="U98" s="41">
        <f t="shared" si="60"/>
        <v>20.200000000000003</v>
      </c>
      <c r="V98" s="71">
        <f t="shared" ref="V98" si="64">O98/K98*100+V99</f>
        <v>1.9593023255813955</v>
      </c>
      <c r="W98" s="36">
        <f t="shared" si="61"/>
        <v>0.79800000000000004</v>
      </c>
      <c r="X98" s="42"/>
    </row>
    <row r="99" spans="1:24" s="33" customFormat="1" ht="62.25" customHeight="1" x14ac:dyDescent="0.3">
      <c r="A99" s="38" t="s">
        <v>6</v>
      </c>
      <c r="B99" s="43" t="s">
        <v>144</v>
      </c>
      <c r="C99" s="40">
        <v>1.6</v>
      </c>
      <c r="D99" s="40">
        <v>1</v>
      </c>
      <c r="E99" s="40"/>
      <c r="F99" s="40">
        <v>35</v>
      </c>
      <c r="G99" s="44" t="s">
        <v>147</v>
      </c>
      <c r="H99" s="40" t="s">
        <v>11</v>
      </c>
      <c r="I99" s="40">
        <v>32.799999999999997</v>
      </c>
      <c r="J99" s="40">
        <v>16</v>
      </c>
      <c r="K99" s="40">
        <v>17.2</v>
      </c>
      <c r="L99" s="40">
        <v>0.109</v>
      </c>
      <c r="M99" s="40">
        <v>2.5999999999999999E-2</v>
      </c>
      <c r="N99" s="40">
        <v>0</v>
      </c>
      <c r="O99" s="41">
        <f t="shared" si="62"/>
        <v>0.13500000000000001</v>
      </c>
      <c r="P99" s="46" t="s">
        <v>353</v>
      </c>
      <c r="Q99" s="41">
        <f t="shared" si="63"/>
        <v>1</v>
      </c>
      <c r="R99" s="40"/>
      <c r="S99" s="40"/>
      <c r="T99" s="40"/>
      <c r="U99" s="41">
        <f t="shared" si="60"/>
        <v>13.5</v>
      </c>
      <c r="V99" s="71">
        <f>O99/K99*100+V100</f>
        <v>0.78488372093023262</v>
      </c>
      <c r="W99" s="36">
        <f t="shared" si="61"/>
        <v>0.86499999999999999</v>
      </c>
      <c r="X99" s="42"/>
    </row>
    <row r="100" spans="1:24" s="33" customFormat="1" ht="76.5" customHeight="1" x14ac:dyDescent="0.3">
      <c r="A100" s="38" t="s">
        <v>9</v>
      </c>
      <c r="B100" s="43"/>
      <c r="C100" s="40"/>
      <c r="D100" s="40"/>
      <c r="E100" s="40"/>
      <c r="F100" s="40">
        <v>35</v>
      </c>
      <c r="G100" s="44" t="s">
        <v>148</v>
      </c>
      <c r="H100" s="40" t="s">
        <v>43</v>
      </c>
      <c r="I100" s="45" t="s">
        <v>149</v>
      </c>
      <c r="J100" s="40">
        <v>12.7</v>
      </c>
      <c r="K100" s="40">
        <v>13.6</v>
      </c>
      <c r="L100" s="40">
        <v>0</v>
      </c>
      <c r="M100" s="40">
        <v>0</v>
      </c>
      <c r="N100" s="40">
        <v>0</v>
      </c>
      <c r="O100" s="41">
        <f t="shared" si="62"/>
        <v>0</v>
      </c>
      <c r="P100" s="46" t="s">
        <v>354</v>
      </c>
      <c r="Q100" s="41">
        <f t="shared" si="63"/>
        <v>0</v>
      </c>
      <c r="R100" s="40"/>
      <c r="S100" s="40"/>
      <c r="T100" s="40"/>
      <c r="U100" s="41"/>
      <c r="V100" s="41">
        <f>O100/K100*100</f>
        <v>0</v>
      </c>
      <c r="W100" s="36">
        <f t="shared" si="61"/>
        <v>0</v>
      </c>
      <c r="X100" s="42"/>
    </row>
    <row r="101" spans="1:24" s="2" customFormat="1" ht="34.5" customHeight="1" x14ac:dyDescent="0.3">
      <c r="A101" s="88" t="s">
        <v>355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90"/>
    </row>
    <row r="102" spans="1:24" s="33" customFormat="1" ht="81.75" customHeight="1" x14ac:dyDescent="0.3">
      <c r="A102" s="38" t="s">
        <v>3</v>
      </c>
      <c r="B102" s="39" t="s">
        <v>356</v>
      </c>
      <c r="C102" s="40"/>
      <c r="D102" s="40"/>
      <c r="E102" s="40"/>
      <c r="F102" s="40">
        <v>35</v>
      </c>
      <c r="G102" s="40"/>
      <c r="H102" s="40" t="s">
        <v>16</v>
      </c>
      <c r="I102" s="40" t="s">
        <v>195</v>
      </c>
      <c r="J102" s="40">
        <v>12.7</v>
      </c>
      <c r="K102" s="40">
        <v>13.6</v>
      </c>
      <c r="L102" s="40">
        <f>SUM(L103:L106)</f>
        <v>0.96499999999999997</v>
      </c>
      <c r="M102" s="40">
        <f t="shared" ref="M102:O102" si="65">SUM(M103:M106)</f>
        <v>6.7000000000000004E-2</v>
      </c>
      <c r="N102" s="40">
        <f t="shared" si="65"/>
        <v>0</v>
      </c>
      <c r="O102" s="40">
        <f t="shared" si="65"/>
        <v>1.032</v>
      </c>
      <c r="P102" s="46" t="s">
        <v>357</v>
      </c>
      <c r="Q102" s="40"/>
      <c r="R102" s="40"/>
      <c r="S102" s="40"/>
      <c r="T102" s="40"/>
      <c r="U102" s="40"/>
      <c r="V102" s="71">
        <f>O102/K102*100</f>
        <v>7.5882352941176467</v>
      </c>
      <c r="W102" s="40">
        <f>SUM(W103:W106)</f>
        <v>4.0679999999999996</v>
      </c>
      <c r="X102" s="42"/>
    </row>
    <row r="103" spans="1:24" s="33" customFormat="1" ht="63" customHeight="1" x14ac:dyDescent="0.3">
      <c r="A103" s="38" t="s">
        <v>4</v>
      </c>
      <c r="B103" s="43" t="s">
        <v>150</v>
      </c>
      <c r="C103" s="40">
        <v>1.6</v>
      </c>
      <c r="D103" s="40">
        <v>1.6</v>
      </c>
      <c r="E103" s="40"/>
      <c r="F103" s="40">
        <v>35</v>
      </c>
      <c r="G103" s="44" t="s">
        <v>153</v>
      </c>
      <c r="H103" s="40" t="s">
        <v>43</v>
      </c>
      <c r="I103" s="40">
        <v>23.44</v>
      </c>
      <c r="J103" s="40">
        <v>12.7</v>
      </c>
      <c r="K103" s="40">
        <v>13.6</v>
      </c>
      <c r="L103" s="40">
        <v>0.435</v>
      </c>
      <c r="M103" s="40">
        <v>3.0000000000000001E-3</v>
      </c>
      <c r="N103" s="40">
        <v>0</v>
      </c>
      <c r="O103" s="41">
        <f>SUM(L103:N103)</f>
        <v>0.438</v>
      </c>
      <c r="P103" s="46" t="s">
        <v>358</v>
      </c>
      <c r="Q103" s="41">
        <f>MIN(C103:E103)</f>
        <v>1.6</v>
      </c>
      <c r="R103" s="40"/>
      <c r="S103" s="40"/>
      <c r="T103" s="40"/>
      <c r="U103" s="41">
        <f t="shared" ref="U103:U105" si="66">((O103-N103)/Q103)*100</f>
        <v>27.375</v>
      </c>
      <c r="V103" s="71">
        <f t="shared" ref="V103:V105" si="67">O103/K103*100+V104</f>
        <v>7.3835499316005464</v>
      </c>
      <c r="W103" s="36">
        <f t="shared" ref="W103:W106" si="68">Q103-(O103-N103)</f>
        <v>1.1620000000000001</v>
      </c>
      <c r="X103" s="42"/>
    </row>
    <row r="104" spans="1:24" s="33" customFormat="1" ht="93.75" customHeight="1" x14ac:dyDescent="0.3">
      <c r="A104" s="38" t="s">
        <v>5</v>
      </c>
      <c r="B104" s="43" t="s">
        <v>151</v>
      </c>
      <c r="C104" s="40">
        <v>1</v>
      </c>
      <c r="D104" s="40">
        <v>2.5</v>
      </c>
      <c r="E104" s="40"/>
      <c r="F104" s="40">
        <v>35</v>
      </c>
      <c r="G104" s="44" t="s">
        <v>154</v>
      </c>
      <c r="H104" s="40" t="s">
        <v>43</v>
      </c>
      <c r="I104" s="40">
        <v>24.9</v>
      </c>
      <c r="J104" s="45" t="s">
        <v>44</v>
      </c>
      <c r="K104" s="40">
        <v>13.6</v>
      </c>
      <c r="L104" s="40">
        <v>0.43</v>
      </c>
      <c r="M104" s="40">
        <v>3.1E-2</v>
      </c>
      <c r="N104" s="40">
        <v>0</v>
      </c>
      <c r="O104" s="41">
        <f t="shared" ref="O104:O106" si="69">SUM(L104:N104)</f>
        <v>0.46099999999999997</v>
      </c>
      <c r="P104" s="46" t="s">
        <v>359</v>
      </c>
      <c r="Q104" s="41">
        <f t="shared" ref="Q104:Q106" si="70">MIN(C104:E104)</f>
        <v>1</v>
      </c>
      <c r="R104" s="40"/>
      <c r="S104" s="40"/>
      <c r="T104" s="40"/>
      <c r="U104" s="41">
        <f t="shared" si="66"/>
        <v>46.099999999999994</v>
      </c>
      <c r="V104" s="71">
        <f t="shared" si="67"/>
        <v>4.1629616963064295</v>
      </c>
      <c r="W104" s="36">
        <f t="shared" si="68"/>
        <v>0.53900000000000003</v>
      </c>
      <c r="X104" s="42"/>
    </row>
    <row r="105" spans="1:24" s="33" customFormat="1" ht="49.5" customHeight="1" x14ac:dyDescent="0.3">
      <c r="A105" s="38" t="s">
        <v>6</v>
      </c>
      <c r="B105" s="43" t="s">
        <v>152</v>
      </c>
      <c r="C105" s="40">
        <v>2.5</v>
      </c>
      <c r="D105" s="40">
        <v>2.5</v>
      </c>
      <c r="E105" s="40"/>
      <c r="F105" s="40">
        <v>35</v>
      </c>
      <c r="G105" s="44" t="s">
        <v>155</v>
      </c>
      <c r="H105" s="40" t="s">
        <v>11</v>
      </c>
      <c r="I105" s="40">
        <v>13.4</v>
      </c>
      <c r="J105" s="40">
        <v>16</v>
      </c>
      <c r="K105" s="40">
        <v>17.2</v>
      </c>
      <c r="L105" s="40">
        <v>0.1</v>
      </c>
      <c r="M105" s="40">
        <v>3.3000000000000002E-2</v>
      </c>
      <c r="N105" s="40">
        <v>0</v>
      </c>
      <c r="O105" s="41">
        <f t="shared" si="69"/>
        <v>0.13300000000000001</v>
      </c>
      <c r="P105" s="46" t="s">
        <v>360</v>
      </c>
      <c r="Q105" s="41">
        <f t="shared" si="70"/>
        <v>2.5</v>
      </c>
      <c r="R105" s="40"/>
      <c r="S105" s="40"/>
      <c r="T105" s="40"/>
      <c r="U105" s="41">
        <f t="shared" si="66"/>
        <v>5.32</v>
      </c>
      <c r="V105" s="71">
        <f t="shared" si="67"/>
        <v>0.77325581395348841</v>
      </c>
      <c r="W105" s="36">
        <f t="shared" si="68"/>
        <v>2.367</v>
      </c>
      <c r="X105" s="42"/>
    </row>
    <row r="106" spans="1:24" s="33" customFormat="1" ht="75.75" customHeight="1" x14ac:dyDescent="0.3">
      <c r="A106" s="38" t="s">
        <v>9</v>
      </c>
      <c r="B106" s="43"/>
      <c r="C106" s="40"/>
      <c r="D106" s="40"/>
      <c r="E106" s="40"/>
      <c r="F106" s="40">
        <v>35</v>
      </c>
      <c r="G106" s="44" t="s">
        <v>156</v>
      </c>
      <c r="H106" s="40" t="s">
        <v>11</v>
      </c>
      <c r="I106" s="40">
        <v>31.4</v>
      </c>
      <c r="J106" s="40">
        <v>16</v>
      </c>
      <c r="K106" s="40">
        <v>17.2</v>
      </c>
      <c r="L106" s="40">
        <v>0</v>
      </c>
      <c r="M106" s="40">
        <v>0</v>
      </c>
      <c r="N106" s="40">
        <v>0</v>
      </c>
      <c r="O106" s="41">
        <f t="shared" si="69"/>
        <v>0</v>
      </c>
      <c r="P106" s="46" t="s">
        <v>361</v>
      </c>
      <c r="Q106" s="41">
        <f t="shared" si="70"/>
        <v>0</v>
      </c>
      <c r="R106" s="40"/>
      <c r="S106" s="40"/>
      <c r="T106" s="40"/>
      <c r="U106" s="41"/>
      <c r="V106" s="41">
        <f>O106/K106*100</f>
        <v>0</v>
      </c>
      <c r="W106" s="36">
        <f t="shared" si="68"/>
        <v>0</v>
      </c>
      <c r="X106" s="42"/>
    </row>
    <row r="107" spans="1:24" s="2" customFormat="1" ht="34.5" customHeight="1" x14ac:dyDescent="0.3">
      <c r="A107" s="88" t="s">
        <v>362</v>
      </c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90"/>
    </row>
    <row r="108" spans="1:24" s="33" customFormat="1" ht="106.5" customHeight="1" x14ac:dyDescent="0.3">
      <c r="A108" s="38" t="s">
        <v>3</v>
      </c>
      <c r="B108" s="39" t="s">
        <v>363</v>
      </c>
      <c r="C108" s="40"/>
      <c r="D108" s="40"/>
      <c r="E108" s="40"/>
      <c r="F108" s="40">
        <v>35</v>
      </c>
      <c r="G108" s="40"/>
      <c r="H108" s="40" t="s">
        <v>206</v>
      </c>
      <c r="I108" s="40" t="s">
        <v>207</v>
      </c>
      <c r="J108" s="40">
        <v>16</v>
      </c>
      <c r="K108" s="40">
        <v>17.2</v>
      </c>
      <c r="L108" s="40">
        <f>SUM(L109:L111)</f>
        <v>0.17899999999999999</v>
      </c>
      <c r="M108" s="40">
        <f>SUM(M109:M111)</f>
        <v>1.2E-2</v>
      </c>
      <c r="N108" s="40">
        <f>SUM(N109:N111)</f>
        <v>0</v>
      </c>
      <c r="O108" s="40">
        <f>SUM(O109:O111)</f>
        <v>0.191</v>
      </c>
      <c r="P108" s="46" t="s">
        <v>364</v>
      </c>
      <c r="Q108" s="40"/>
      <c r="R108" s="40"/>
      <c r="S108" s="40"/>
      <c r="T108" s="40"/>
      <c r="U108" s="40"/>
      <c r="V108" s="71">
        <f>O108/K108*100</f>
        <v>1.1104651162790697</v>
      </c>
      <c r="W108" s="40">
        <f>SUM(W109:W111)</f>
        <v>3.0090000000000003</v>
      </c>
      <c r="X108" s="42"/>
    </row>
    <row r="109" spans="1:24" s="33" customFormat="1" ht="64.5" customHeight="1" x14ac:dyDescent="0.3">
      <c r="A109" s="38" t="s">
        <v>4</v>
      </c>
      <c r="B109" s="43" t="s">
        <v>157</v>
      </c>
      <c r="C109" s="40">
        <v>4</v>
      </c>
      <c r="D109" s="40">
        <v>1.6</v>
      </c>
      <c r="E109" s="40"/>
      <c r="F109" s="40">
        <v>35</v>
      </c>
      <c r="G109" s="44" t="s">
        <v>365</v>
      </c>
      <c r="H109" s="40" t="s">
        <v>11</v>
      </c>
      <c r="I109" s="40">
        <v>14</v>
      </c>
      <c r="J109" s="40">
        <v>16</v>
      </c>
      <c r="K109" s="40">
        <v>17.2</v>
      </c>
      <c r="L109" s="40">
        <v>0.122</v>
      </c>
      <c r="M109" s="40">
        <v>3.0000000000000001E-3</v>
      </c>
      <c r="N109" s="40">
        <v>0</v>
      </c>
      <c r="O109" s="41">
        <f>SUM(L109:N109)</f>
        <v>0.125</v>
      </c>
      <c r="P109" s="46" t="s">
        <v>366</v>
      </c>
      <c r="Q109" s="41">
        <f>MIN(C109:E109)</f>
        <v>1.6</v>
      </c>
      <c r="R109" s="40"/>
      <c r="S109" s="40"/>
      <c r="T109" s="40"/>
      <c r="U109" s="71">
        <f t="shared" ref="U109:U110" si="71">((O109-N109)/Q109)*100</f>
        <v>7.8125</v>
      </c>
      <c r="V109" s="71">
        <f t="shared" ref="V109:V110" si="72">O109/K109*100+V110</f>
        <v>0.98658670573155094</v>
      </c>
      <c r="W109" s="36">
        <f t="shared" ref="W109:W111" si="73">Q109-(O109-N109)</f>
        <v>1.4750000000000001</v>
      </c>
      <c r="X109" s="42"/>
    </row>
    <row r="110" spans="1:24" s="33" customFormat="1" ht="80.25" customHeight="1" x14ac:dyDescent="0.3">
      <c r="A110" s="38" t="s">
        <v>5</v>
      </c>
      <c r="B110" s="43" t="s">
        <v>55</v>
      </c>
      <c r="C110" s="40"/>
      <c r="D110" s="40">
        <v>1.6</v>
      </c>
      <c r="E110" s="40"/>
      <c r="F110" s="40">
        <v>35</v>
      </c>
      <c r="G110" s="44" t="s">
        <v>369</v>
      </c>
      <c r="H110" s="63" t="s">
        <v>198</v>
      </c>
      <c r="I110" s="63">
        <v>44.2</v>
      </c>
      <c r="J110" s="64" t="s">
        <v>199</v>
      </c>
      <c r="K110" s="63">
        <v>25.4</v>
      </c>
      <c r="L110" s="40">
        <v>5.7000000000000002E-2</v>
      </c>
      <c r="M110" s="40">
        <v>8.9999999999999993E-3</v>
      </c>
      <c r="N110" s="40">
        <v>0</v>
      </c>
      <c r="O110" s="41">
        <f t="shared" ref="O110:O111" si="74">SUM(L110:N110)</f>
        <v>6.6000000000000003E-2</v>
      </c>
      <c r="P110" s="46" t="s">
        <v>367</v>
      </c>
      <c r="Q110" s="41">
        <f t="shared" ref="Q110:Q111" si="75">MIN(C110:E110)</f>
        <v>1.6</v>
      </c>
      <c r="R110" s="40"/>
      <c r="S110" s="40"/>
      <c r="T110" s="40"/>
      <c r="U110" s="41">
        <f t="shared" si="71"/>
        <v>4.125</v>
      </c>
      <c r="V110" s="71">
        <f t="shared" si="72"/>
        <v>0.25984251968503941</v>
      </c>
      <c r="W110" s="36">
        <f t="shared" si="73"/>
        <v>1.534</v>
      </c>
      <c r="X110" s="42"/>
    </row>
    <row r="111" spans="1:24" s="33" customFormat="1" ht="40.5" customHeight="1" x14ac:dyDescent="0.3">
      <c r="A111" s="38" t="s">
        <v>6</v>
      </c>
      <c r="B111" s="43"/>
      <c r="C111" s="40"/>
      <c r="D111" s="40"/>
      <c r="E111" s="40"/>
      <c r="F111" s="40">
        <v>35</v>
      </c>
      <c r="G111" s="44" t="s">
        <v>368</v>
      </c>
      <c r="H111" s="40" t="s">
        <v>11</v>
      </c>
      <c r="I111" s="40">
        <v>14</v>
      </c>
      <c r="J111" s="40">
        <v>16</v>
      </c>
      <c r="K111" s="40">
        <v>17.2</v>
      </c>
      <c r="L111" s="40">
        <v>0</v>
      </c>
      <c r="M111" s="40">
        <v>0</v>
      </c>
      <c r="N111" s="40">
        <v>0</v>
      </c>
      <c r="O111" s="41">
        <f t="shared" si="74"/>
        <v>0</v>
      </c>
      <c r="P111" s="40" t="s">
        <v>11</v>
      </c>
      <c r="Q111" s="41">
        <f t="shared" si="75"/>
        <v>0</v>
      </c>
      <c r="R111" s="40"/>
      <c r="S111" s="40"/>
      <c r="T111" s="40"/>
      <c r="U111" s="41"/>
      <c r="V111" s="41">
        <f>O111/K111*100</f>
        <v>0</v>
      </c>
      <c r="W111" s="36">
        <f t="shared" si="73"/>
        <v>0</v>
      </c>
      <c r="X111" s="42"/>
    </row>
    <row r="112" spans="1:24" s="2" customFormat="1" ht="34.5" customHeight="1" x14ac:dyDescent="0.3">
      <c r="A112" s="88" t="s">
        <v>370</v>
      </c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90"/>
    </row>
    <row r="113" spans="1:24" s="33" customFormat="1" ht="93" customHeight="1" x14ac:dyDescent="0.3">
      <c r="A113" s="38" t="s">
        <v>3</v>
      </c>
      <c r="B113" s="39" t="s">
        <v>371</v>
      </c>
      <c r="C113" s="40"/>
      <c r="D113" s="40"/>
      <c r="E113" s="40"/>
      <c r="F113" s="40">
        <v>35</v>
      </c>
      <c r="G113" s="40"/>
      <c r="H113" s="40" t="s">
        <v>41</v>
      </c>
      <c r="I113" s="40" t="s">
        <v>196</v>
      </c>
      <c r="J113" s="40">
        <v>10.6</v>
      </c>
      <c r="K113" s="40">
        <v>11.4</v>
      </c>
      <c r="L113" s="40">
        <f>SUM(L114:L119)</f>
        <v>6.024</v>
      </c>
      <c r="M113" s="40">
        <f>SUM(M114:M119)</f>
        <v>1.2930000000000001</v>
      </c>
      <c r="N113" s="40">
        <f>SUM(N114:N119)</f>
        <v>0</v>
      </c>
      <c r="O113" s="40">
        <f>SUM(O114:O119)</f>
        <v>7.3169999999999993</v>
      </c>
      <c r="P113" s="46" t="s">
        <v>372</v>
      </c>
      <c r="Q113" s="40"/>
      <c r="R113" s="40"/>
      <c r="S113" s="40"/>
      <c r="T113" s="40"/>
      <c r="U113" s="40"/>
      <c r="V113" s="71">
        <f>O113/K113*100</f>
        <v>64.18421052631578</v>
      </c>
      <c r="W113" s="40">
        <f>SUM(W114:W119)</f>
        <v>4.1830000000000007</v>
      </c>
      <c r="X113" s="42"/>
    </row>
    <row r="114" spans="1:24" s="33" customFormat="1" ht="48" customHeight="1" x14ac:dyDescent="0.3">
      <c r="A114" s="38" t="s">
        <v>4</v>
      </c>
      <c r="B114" s="43" t="s">
        <v>158</v>
      </c>
      <c r="C114" s="40">
        <v>1.6</v>
      </c>
      <c r="D114" s="40">
        <v>1.6</v>
      </c>
      <c r="E114" s="40"/>
      <c r="F114" s="40">
        <v>35</v>
      </c>
      <c r="G114" s="44" t="s">
        <v>159</v>
      </c>
      <c r="H114" s="40" t="s">
        <v>76</v>
      </c>
      <c r="I114" s="45" t="s">
        <v>160</v>
      </c>
      <c r="J114" s="40">
        <v>10.6</v>
      </c>
      <c r="K114" s="40">
        <v>11.4</v>
      </c>
      <c r="L114" s="40">
        <v>0.34399999999999997</v>
      </c>
      <c r="M114" s="40">
        <v>8.9999999999999993E-3</v>
      </c>
      <c r="N114" s="40">
        <v>0</v>
      </c>
      <c r="O114" s="41">
        <f>SUM(L114:N114)</f>
        <v>0.35299999999999998</v>
      </c>
      <c r="P114" s="46" t="s">
        <v>373</v>
      </c>
      <c r="Q114" s="41">
        <f>MIN(C114:E114)</f>
        <v>1.6</v>
      </c>
      <c r="R114" s="40"/>
      <c r="S114" s="40"/>
      <c r="T114" s="40"/>
      <c r="U114" s="71">
        <f t="shared" ref="U114:U118" si="76">((O114-N114)/Q114)*100</f>
        <v>22.0625</v>
      </c>
      <c r="V114" s="71">
        <f t="shared" ref="V114:V118" si="77">O114/K114*100+V115</f>
        <v>43.024071807425543</v>
      </c>
      <c r="W114" s="36">
        <f t="shared" ref="W114:W119" si="78">Q114-(O114-N114)</f>
        <v>1.2470000000000001</v>
      </c>
      <c r="X114" s="42"/>
    </row>
    <row r="115" spans="1:24" s="33" customFormat="1" ht="76.5" customHeight="1" x14ac:dyDescent="0.3">
      <c r="A115" s="38" t="s">
        <v>5</v>
      </c>
      <c r="B115" s="43" t="s">
        <v>161</v>
      </c>
      <c r="C115" s="40">
        <v>1.8</v>
      </c>
      <c r="D115" s="40">
        <v>2.5</v>
      </c>
      <c r="E115" s="40"/>
      <c r="F115" s="40">
        <v>35</v>
      </c>
      <c r="G115" s="44" t="s">
        <v>162</v>
      </c>
      <c r="H115" s="40" t="s">
        <v>41</v>
      </c>
      <c r="I115" s="40" t="s">
        <v>163</v>
      </c>
      <c r="J115" s="45" t="s">
        <v>191</v>
      </c>
      <c r="K115" s="40">
        <v>11.4</v>
      </c>
      <c r="L115" s="40">
        <v>0.98799999999999999</v>
      </c>
      <c r="M115" s="40">
        <v>5.7000000000000002E-2</v>
      </c>
      <c r="N115" s="40">
        <v>0</v>
      </c>
      <c r="O115" s="41">
        <f t="shared" ref="O115:O119" si="79">SUM(L115:N115)</f>
        <v>1.0449999999999999</v>
      </c>
      <c r="P115" s="46" t="s">
        <v>374</v>
      </c>
      <c r="Q115" s="41">
        <f t="shared" ref="Q115:Q119" si="80">MIN(C115:E115)</f>
        <v>1.8</v>
      </c>
      <c r="R115" s="40"/>
      <c r="S115" s="40"/>
      <c r="T115" s="40"/>
      <c r="U115" s="72">
        <f t="shared" si="76"/>
        <v>58.05555555555555</v>
      </c>
      <c r="V115" s="71">
        <f t="shared" si="77"/>
        <v>39.927580579355364</v>
      </c>
      <c r="W115" s="36">
        <f t="shared" si="78"/>
        <v>0.75500000000000012</v>
      </c>
      <c r="X115" s="42"/>
    </row>
    <row r="116" spans="1:24" s="33" customFormat="1" ht="74.25" customHeight="1" x14ac:dyDescent="0.3">
      <c r="A116" s="38" t="s">
        <v>6</v>
      </c>
      <c r="B116" s="43" t="s">
        <v>164</v>
      </c>
      <c r="C116" s="40">
        <v>1.6</v>
      </c>
      <c r="D116" s="40">
        <v>1.6</v>
      </c>
      <c r="E116" s="40"/>
      <c r="F116" s="40">
        <v>35</v>
      </c>
      <c r="G116" s="44" t="s">
        <v>376</v>
      </c>
      <c r="H116" s="40" t="s">
        <v>52</v>
      </c>
      <c r="I116" s="40" t="s">
        <v>165</v>
      </c>
      <c r="J116" s="40">
        <v>10.6</v>
      </c>
      <c r="K116" s="40">
        <v>11.4</v>
      </c>
      <c r="L116" s="40">
        <v>0.67700000000000005</v>
      </c>
      <c r="M116" s="40">
        <v>0.107</v>
      </c>
      <c r="N116" s="40">
        <v>0</v>
      </c>
      <c r="O116" s="41">
        <f t="shared" si="79"/>
        <v>0.78400000000000003</v>
      </c>
      <c r="P116" s="46" t="s">
        <v>375</v>
      </c>
      <c r="Q116" s="41">
        <f t="shared" si="80"/>
        <v>1.6</v>
      </c>
      <c r="R116" s="40"/>
      <c r="S116" s="40"/>
      <c r="T116" s="40"/>
      <c r="U116" s="71">
        <f t="shared" si="76"/>
        <v>49</v>
      </c>
      <c r="V116" s="71">
        <f t="shared" si="77"/>
        <v>30.760913912688697</v>
      </c>
      <c r="W116" s="36">
        <f t="shared" si="78"/>
        <v>0.81600000000000006</v>
      </c>
      <c r="X116" s="42"/>
    </row>
    <row r="117" spans="1:24" s="33" customFormat="1" ht="47.25" customHeight="1" x14ac:dyDescent="0.3">
      <c r="A117" s="38" t="s">
        <v>9</v>
      </c>
      <c r="B117" s="43" t="s">
        <v>166</v>
      </c>
      <c r="C117" s="40">
        <v>4</v>
      </c>
      <c r="D117" s="40">
        <v>4</v>
      </c>
      <c r="E117" s="40"/>
      <c r="F117" s="40">
        <v>35</v>
      </c>
      <c r="G117" s="44" t="s">
        <v>167</v>
      </c>
      <c r="H117" s="40" t="s">
        <v>42</v>
      </c>
      <c r="I117" s="40">
        <v>23.11</v>
      </c>
      <c r="J117" s="40">
        <v>20</v>
      </c>
      <c r="K117" s="40">
        <v>21.5</v>
      </c>
      <c r="L117" s="40">
        <v>2.3149999999999999</v>
      </c>
      <c r="M117" s="40">
        <v>0.36299999999999999</v>
      </c>
      <c r="N117" s="40">
        <v>0</v>
      </c>
      <c r="O117" s="41">
        <f t="shared" si="79"/>
        <v>2.6779999999999999</v>
      </c>
      <c r="P117" s="46" t="s">
        <v>377</v>
      </c>
      <c r="Q117" s="41">
        <f t="shared" si="80"/>
        <v>4</v>
      </c>
      <c r="R117" s="40"/>
      <c r="S117" s="40"/>
      <c r="T117" s="40"/>
      <c r="U117" s="41">
        <f t="shared" si="76"/>
        <v>66.95</v>
      </c>
      <c r="V117" s="71">
        <f t="shared" si="77"/>
        <v>23.883720930232556</v>
      </c>
      <c r="W117" s="36">
        <f t="shared" si="78"/>
        <v>1.3220000000000001</v>
      </c>
      <c r="X117" s="42"/>
    </row>
    <row r="118" spans="1:24" s="52" customFormat="1" ht="66.75" customHeight="1" x14ac:dyDescent="0.3">
      <c r="A118" s="47" t="s">
        <v>13</v>
      </c>
      <c r="B118" s="48" t="s">
        <v>170</v>
      </c>
      <c r="C118" s="12">
        <v>4</v>
      </c>
      <c r="D118" s="12">
        <v>2.5</v>
      </c>
      <c r="E118" s="12"/>
      <c r="F118" s="12">
        <v>35</v>
      </c>
      <c r="G118" s="49" t="s">
        <v>378</v>
      </c>
      <c r="H118" s="12" t="s">
        <v>42</v>
      </c>
      <c r="I118" s="50" t="s">
        <v>168</v>
      </c>
      <c r="J118" s="12">
        <v>20</v>
      </c>
      <c r="K118" s="12">
        <v>21.5</v>
      </c>
      <c r="L118" s="12">
        <v>1.7</v>
      </c>
      <c r="M118" s="12">
        <v>0.75700000000000001</v>
      </c>
      <c r="N118" s="12">
        <v>0</v>
      </c>
      <c r="O118" s="14">
        <f t="shared" si="79"/>
        <v>2.4569999999999999</v>
      </c>
      <c r="P118" s="12" t="s">
        <v>42</v>
      </c>
      <c r="Q118" s="14">
        <f t="shared" si="80"/>
        <v>2.5</v>
      </c>
      <c r="R118" s="12"/>
      <c r="S118" s="12"/>
      <c r="T118" s="12"/>
      <c r="U118" s="14">
        <f t="shared" si="76"/>
        <v>98.279999999999987</v>
      </c>
      <c r="V118" s="84">
        <f t="shared" si="77"/>
        <v>11.427906976744186</v>
      </c>
      <c r="W118" s="14">
        <f t="shared" si="78"/>
        <v>4.3000000000000149E-2</v>
      </c>
      <c r="X118" s="51"/>
    </row>
    <row r="119" spans="1:24" s="33" customFormat="1" ht="75.75" customHeight="1" x14ac:dyDescent="0.3">
      <c r="A119" s="38" t="s">
        <v>17</v>
      </c>
      <c r="B119" s="43"/>
      <c r="C119" s="40"/>
      <c r="D119" s="40"/>
      <c r="E119" s="40"/>
      <c r="F119" s="40">
        <v>35</v>
      </c>
      <c r="G119" s="44" t="s">
        <v>169</v>
      </c>
      <c r="H119" s="40" t="s">
        <v>42</v>
      </c>
      <c r="I119" s="40">
        <v>4.04</v>
      </c>
      <c r="J119" s="40">
        <v>20</v>
      </c>
      <c r="K119" s="40">
        <v>21.5</v>
      </c>
      <c r="L119" s="40">
        <v>0</v>
      </c>
      <c r="M119" s="40">
        <v>0</v>
      </c>
      <c r="N119" s="40">
        <v>0</v>
      </c>
      <c r="O119" s="41">
        <f t="shared" si="79"/>
        <v>0</v>
      </c>
      <c r="P119" s="46" t="s">
        <v>379</v>
      </c>
      <c r="Q119" s="41">
        <f t="shared" si="80"/>
        <v>0</v>
      </c>
      <c r="R119" s="40"/>
      <c r="S119" s="40"/>
      <c r="T119" s="40"/>
      <c r="U119" s="41"/>
      <c r="V119" s="41">
        <f>O119/K119*100</f>
        <v>0</v>
      </c>
      <c r="W119" s="36">
        <f t="shared" si="78"/>
        <v>0</v>
      </c>
      <c r="X119" s="42"/>
    </row>
    <row r="120" spans="1:24" s="2" customFormat="1" ht="34.5" customHeight="1" x14ac:dyDescent="0.3">
      <c r="A120" s="88" t="s">
        <v>380</v>
      </c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90"/>
    </row>
    <row r="121" spans="1:24" s="33" customFormat="1" ht="60.75" customHeight="1" x14ac:dyDescent="0.3">
      <c r="A121" s="38" t="s">
        <v>3</v>
      </c>
      <c r="B121" s="39" t="s">
        <v>381</v>
      </c>
      <c r="C121" s="40"/>
      <c r="D121" s="40"/>
      <c r="E121" s="40"/>
      <c r="F121" s="40">
        <v>35</v>
      </c>
      <c r="G121" s="40"/>
      <c r="H121" s="40" t="s">
        <v>42</v>
      </c>
      <c r="I121" s="40">
        <f>SUM(I122:I126)</f>
        <v>44.849999999999994</v>
      </c>
      <c r="J121" s="40">
        <v>20</v>
      </c>
      <c r="K121" s="40">
        <v>21.5</v>
      </c>
      <c r="L121" s="40">
        <f>SUM(L122:L126)</f>
        <v>11.552999999999999</v>
      </c>
      <c r="M121" s="40">
        <f>SUM(M122:M126)</f>
        <v>1.177</v>
      </c>
      <c r="N121" s="40">
        <f>SUM(N122:N126)</f>
        <v>0</v>
      </c>
      <c r="O121" s="40">
        <f>SUM(O122:O126)</f>
        <v>12.729999999999999</v>
      </c>
      <c r="P121" s="46" t="s">
        <v>382</v>
      </c>
      <c r="Q121" s="40"/>
      <c r="R121" s="40"/>
      <c r="S121" s="40"/>
      <c r="T121" s="40"/>
      <c r="U121" s="40"/>
      <c r="V121" s="71">
        <f>O121/K121*100</f>
        <v>59.20930232558139</v>
      </c>
      <c r="W121" s="40">
        <f>SUM(W123:W126)</f>
        <v>-0.47299999999999964</v>
      </c>
      <c r="X121" s="42"/>
    </row>
    <row r="122" spans="1:24" s="13" customFormat="1" ht="48" customHeight="1" x14ac:dyDescent="0.3">
      <c r="A122" s="53" t="s">
        <v>4</v>
      </c>
      <c r="B122" s="54" t="s">
        <v>170</v>
      </c>
      <c r="C122" s="55">
        <v>4</v>
      </c>
      <c r="D122" s="55">
        <v>2.5</v>
      </c>
      <c r="E122" s="55"/>
      <c r="F122" s="55">
        <v>35</v>
      </c>
      <c r="G122" s="56" t="s">
        <v>173</v>
      </c>
      <c r="H122" s="55" t="s">
        <v>42</v>
      </c>
      <c r="I122" s="55">
        <v>11</v>
      </c>
      <c r="J122" s="55">
        <v>20</v>
      </c>
      <c r="K122" s="55">
        <v>21.5</v>
      </c>
      <c r="L122" s="55">
        <v>1.7</v>
      </c>
      <c r="M122" s="55">
        <v>0.75700000000000001</v>
      </c>
      <c r="N122" s="55">
        <v>0</v>
      </c>
      <c r="O122" s="57">
        <f>SUM(L122:N122)</f>
        <v>2.4569999999999999</v>
      </c>
      <c r="P122" s="58" t="s">
        <v>383</v>
      </c>
      <c r="Q122" s="57">
        <f>MIN(C122:E122)</f>
        <v>2.5</v>
      </c>
      <c r="R122" s="55"/>
      <c r="S122" s="55"/>
      <c r="T122" s="55"/>
      <c r="U122" s="57">
        <f t="shared" ref="U122:U126" si="81">((O122-N122)/Q122)*100</f>
        <v>98.279999999999987</v>
      </c>
      <c r="V122" s="83">
        <f t="shared" ref="V122:V125" si="82">O122/K122*100+V123</f>
        <v>59.20930232558139</v>
      </c>
      <c r="W122" s="14">
        <f t="shared" ref="W122:W126" si="83">Q122-(O122-N122)</f>
        <v>4.3000000000000149E-2</v>
      </c>
      <c r="X122" s="59"/>
    </row>
    <row r="123" spans="1:24" s="13" customFormat="1" ht="53.25" customHeight="1" x14ac:dyDescent="0.3">
      <c r="A123" s="53" t="s">
        <v>5</v>
      </c>
      <c r="B123" s="54" t="s">
        <v>171</v>
      </c>
      <c r="C123" s="55">
        <v>4</v>
      </c>
      <c r="D123" s="55">
        <v>4</v>
      </c>
      <c r="E123" s="55">
        <v>4</v>
      </c>
      <c r="F123" s="55">
        <v>35</v>
      </c>
      <c r="G123" s="56" t="s">
        <v>384</v>
      </c>
      <c r="H123" s="55" t="s">
        <v>42</v>
      </c>
      <c r="I123" s="55">
        <v>2.4</v>
      </c>
      <c r="J123" s="85" t="s">
        <v>46</v>
      </c>
      <c r="K123" s="55">
        <v>21.5</v>
      </c>
      <c r="L123" s="55">
        <v>6.55</v>
      </c>
      <c r="M123" s="55">
        <v>0</v>
      </c>
      <c r="N123" s="55">
        <v>0</v>
      </c>
      <c r="O123" s="57">
        <f t="shared" ref="O123:O126" si="84">SUM(L123:N123)</f>
        <v>6.55</v>
      </c>
      <c r="P123" s="55" t="s">
        <v>205</v>
      </c>
      <c r="Q123" s="57">
        <f t="shared" ref="Q123:Q126" si="85">MIN(C123:E123)</f>
        <v>4</v>
      </c>
      <c r="R123" s="55"/>
      <c r="S123" s="55"/>
      <c r="T123" s="55"/>
      <c r="U123" s="57">
        <f t="shared" si="81"/>
        <v>163.75</v>
      </c>
      <c r="V123" s="83">
        <f>O123/K123*100+V124</f>
        <v>47.781395348837208</v>
      </c>
      <c r="W123" s="14">
        <f t="shared" si="83"/>
        <v>-2.5499999999999998</v>
      </c>
      <c r="X123" s="59"/>
    </row>
    <row r="124" spans="1:24" s="33" customFormat="1" ht="72" customHeight="1" x14ac:dyDescent="0.3">
      <c r="A124" s="38" t="s">
        <v>6</v>
      </c>
      <c r="B124" s="43"/>
      <c r="C124" s="40"/>
      <c r="D124" s="40"/>
      <c r="E124" s="40"/>
      <c r="F124" s="40">
        <v>35</v>
      </c>
      <c r="G124" s="44" t="s">
        <v>378</v>
      </c>
      <c r="H124" s="40" t="s">
        <v>42</v>
      </c>
      <c r="I124" s="40">
        <v>4.3</v>
      </c>
      <c r="J124" s="45" t="s">
        <v>46</v>
      </c>
      <c r="K124" s="40">
        <v>21.5</v>
      </c>
      <c r="L124" s="40">
        <v>0</v>
      </c>
      <c r="M124" s="40">
        <v>0</v>
      </c>
      <c r="N124" s="40">
        <v>0</v>
      </c>
      <c r="O124" s="41">
        <f t="shared" si="84"/>
        <v>0</v>
      </c>
      <c r="P124" s="40" t="s">
        <v>42</v>
      </c>
      <c r="Q124" s="41">
        <f t="shared" si="85"/>
        <v>0</v>
      </c>
      <c r="R124" s="40"/>
      <c r="S124" s="40"/>
      <c r="T124" s="40"/>
      <c r="U124" s="41"/>
      <c r="V124" s="71">
        <f>O124/K124*100+V125</f>
        <v>17.31627906976744</v>
      </c>
      <c r="W124" s="36">
        <f t="shared" si="83"/>
        <v>0</v>
      </c>
      <c r="X124" s="42"/>
    </row>
    <row r="125" spans="1:24" s="33" customFormat="1" ht="106.5" customHeight="1" x14ac:dyDescent="0.3">
      <c r="A125" s="38" t="s">
        <v>9</v>
      </c>
      <c r="B125" s="43" t="s">
        <v>166</v>
      </c>
      <c r="C125" s="40">
        <v>4</v>
      </c>
      <c r="D125" s="40">
        <v>4</v>
      </c>
      <c r="E125" s="40"/>
      <c r="F125" s="40">
        <v>35</v>
      </c>
      <c r="G125" s="44" t="s">
        <v>172</v>
      </c>
      <c r="H125" s="40" t="s">
        <v>42</v>
      </c>
      <c r="I125" s="40">
        <v>4.04</v>
      </c>
      <c r="J125" s="40">
        <v>20</v>
      </c>
      <c r="K125" s="40">
        <v>21.5</v>
      </c>
      <c r="L125" s="40">
        <v>2.3149999999999999</v>
      </c>
      <c r="M125" s="40">
        <v>0.36299999999999999</v>
      </c>
      <c r="N125" s="40">
        <v>0</v>
      </c>
      <c r="O125" s="41">
        <f t="shared" si="84"/>
        <v>2.6779999999999999</v>
      </c>
      <c r="P125" s="46" t="s">
        <v>385</v>
      </c>
      <c r="Q125" s="41">
        <f t="shared" si="85"/>
        <v>4</v>
      </c>
      <c r="R125" s="40"/>
      <c r="S125" s="40"/>
      <c r="T125" s="40"/>
      <c r="U125" s="41">
        <f t="shared" si="81"/>
        <v>66.95</v>
      </c>
      <c r="V125" s="71">
        <f t="shared" si="82"/>
        <v>17.31627906976744</v>
      </c>
      <c r="W125" s="36">
        <f t="shared" si="83"/>
        <v>1.3220000000000001</v>
      </c>
      <c r="X125" s="42"/>
    </row>
    <row r="126" spans="1:24" s="33" customFormat="1" ht="77.25" customHeight="1" x14ac:dyDescent="0.3">
      <c r="A126" s="38" t="s">
        <v>13</v>
      </c>
      <c r="B126" s="43" t="s">
        <v>161</v>
      </c>
      <c r="C126" s="40">
        <v>1.8</v>
      </c>
      <c r="D126" s="40">
        <v>2.5</v>
      </c>
      <c r="E126" s="40"/>
      <c r="F126" s="40">
        <v>35</v>
      </c>
      <c r="G126" s="44" t="s">
        <v>386</v>
      </c>
      <c r="H126" s="40" t="s">
        <v>42</v>
      </c>
      <c r="I126" s="40">
        <v>23.11</v>
      </c>
      <c r="J126" s="40">
        <v>20</v>
      </c>
      <c r="K126" s="40">
        <v>21.5</v>
      </c>
      <c r="L126" s="40">
        <v>0.98799999999999999</v>
      </c>
      <c r="M126" s="40">
        <v>5.7000000000000002E-2</v>
      </c>
      <c r="N126" s="40">
        <v>0</v>
      </c>
      <c r="O126" s="41">
        <f t="shared" si="84"/>
        <v>1.0449999999999999</v>
      </c>
      <c r="P126" s="46" t="s">
        <v>387</v>
      </c>
      <c r="Q126" s="41">
        <f t="shared" si="85"/>
        <v>1.8</v>
      </c>
      <c r="R126" s="40"/>
      <c r="S126" s="40"/>
      <c r="T126" s="40"/>
      <c r="U126" s="71">
        <f t="shared" si="81"/>
        <v>58.05555555555555</v>
      </c>
      <c r="V126" s="71">
        <f>O126/K126*100</f>
        <v>4.8604651162790695</v>
      </c>
      <c r="W126" s="36">
        <f t="shared" si="83"/>
        <v>0.75500000000000012</v>
      </c>
      <c r="X126" s="42"/>
    </row>
    <row r="127" spans="1:24" s="2" customFormat="1" ht="34.5" customHeight="1" x14ac:dyDescent="0.3">
      <c r="A127" s="88" t="s">
        <v>389</v>
      </c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90"/>
    </row>
    <row r="128" spans="1:24" s="33" customFormat="1" ht="143.25" customHeight="1" x14ac:dyDescent="0.3">
      <c r="A128" s="38" t="s">
        <v>3</v>
      </c>
      <c r="B128" s="39" t="s">
        <v>388</v>
      </c>
      <c r="C128" s="40"/>
      <c r="D128" s="40"/>
      <c r="E128" s="40"/>
      <c r="F128" s="40">
        <v>35</v>
      </c>
      <c r="G128" s="40"/>
      <c r="H128" s="40" t="s">
        <v>390</v>
      </c>
      <c r="I128" s="40" t="s">
        <v>214</v>
      </c>
      <c r="J128" s="40">
        <v>16</v>
      </c>
      <c r="K128" s="40">
        <v>17.2</v>
      </c>
      <c r="L128" s="40">
        <f>SUM(L129:L129)</f>
        <v>6.5549999999999997</v>
      </c>
      <c r="M128" s="40">
        <f>SUM(M129:M129)</f>
        <v>0</v>
      </c>
      <c r="N128" s="40">
        <f>SUM(N129:N129)</f>
        <v>0</v>
      </c>
      <c r="O128" s="40">
        <f>SUM(O129:O129)</f>
        <v>6.5549999999999997</v>
      </c>
      <c r="P128" s="40" t="s">
        <v>391</v>
      </c>
      <c r="Q128" s="40"/>
      <c r="R128" s="40"/>
      <c r="S128" s="40"/>
      <c r="T128" s="40"/>
      <c r="U128" s="40"/>
      <c r="V128" s="71">
        <f>O128/K128*100</f>
        <v>38.110465116279066</v>
      </c>
      <c r="W128" s="40">
        <f>SUM(W129:W129)</f>
        <v>-2.5549999999999997</v>
      </c>
      <c r="X128" s="42"/>
    </row>
    <row r="129" spans="1:24" s="13" customFormat="1" ht="129" customHeight="1" x14ac:dyDescent="0.3">
      <c r="A129" s="53" t="s">
        <v>4</v>
      </c>
      <c r="B129" s="54" t="s">
        <v>171</v>
      </c>
      <c r="C129" s="55">
        <v>4</v>
      </c>
      <c r="D129" s="55">
        <v>4</v>
      </c>
      <c r="E129" s="55">
        <v>4</v>
      </c>
      <c r="F129" s="55">
        <v>35</v>
      </c>
      <c r="G129" s="55" t="s">
        <v>215</v>
      </c>
      <c r="H129" s="55" t="s">
        <v>392</v>
      </c>
      <c r="I129" s="55" t="s">
        <v>214</v>
      </c>
      <c r="J129" s="55">
        <v>16</v>
      </c>
      <c r="K129" s="55">
        <v>17.2</v>
      </c>
      <c r="L129" s="87">
        <v>6.5549999999999997</v>
      </c>
      <c r="M129" s="55">
        <v>0</v>
      </c>
      <c r="N129" s="55">
        <v>0</v>
      </c>
      <c r="O129" s="57">
        <f>SUM(L129:N129)</f>
        <v>6.5549999999999997</v>
      </c>
      <c r="P129" s="55" t="s">
        <v>393</v>
      </c>
      <c r="Q129" s="57">
        <f>MIN(C129:E129)</f>
        <v>4</v>
      </c>
      <c r="R129" s="55"/>
      <c r="S129" s="55"/>
      <c r="T129" s="55"/>
      <c r="U129" s="57">
        <f t="shared" ref="U129" si="86">((O129-N129)/Q129)*100</f>
        <v>163.875</v>
      </c>
      <c r="V129" s="86">
        <f>O129/K129*100</f>
        <v>38.110465116279066</v>
      </c>
      <c r="W129" s="14">
        <f t="shared" ref="W129" si="87">Q129-(O129-N129)</f>
        <v>-2.5549999999999997</v>
      </c>
      <c r="X129" s="59"/>
    </row>
    <row r="130" spans="1:24" s="2" customFormat="1" ht="34.5" customHeight="1" x14ac:dyDescent="0.3">
      <c r="A130" s="88" t="s">
        <v>394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4"/>
    </row>
    <row r="131" spans="1:24" s="33" customFormat="1" ht="75.75" customHeight="1" x14ac:dyDescent="0.3">
      <c r="A131" s="38" t="s">
        <v>3</v>
      </c>
      <c r="B131" s="39" t="s">
        <v>395</v>
      </c>
      <c r="C131" s="40"/>
      <c r="D131" s="40"/>
      <c r="E131" s="40"/>
      <c r="F131" s="40">
        <v>35</v>
      </c>
      <c r="G131" s="40"/>
      <c r="H131" s="40" t="s">
        <v>37</v>
      </c>
      <c r="I131" s="40" t="s">
        <v>197</v>
      </c>
      <c r="J131" s="40">
        <v>12.7</v>
      </c>
      <c r="K131" s="40">
        <v>13.6</v>
      </c>
      <c r="L131" s="40">
        <f>SUM(L132:L137)</f>
        <v>1.5899999999999999</v>
      </c>
      <c r="M131" s="40">
        <f>SUM(M132:M137)</f>
        <v>7.3999999999999996E-2</v>
      </c>
      <c r="N131" s="40">
        <f>SUM(N132:N137)</f>
        <v>0.68799999999999994</v>
      </c>
      <c r="O131" s="40">
        <f>SUM(O132:O137)</f>
        <v>2.3519999999999999</v>
      </c>
      <c r="P131" s="46" t="s">
        <v>396</v>
      </c>
      <c r="Q131" s="40"/>
      <c r="R131" s="40"/>
      <c r="S131" s="40"/>
      <c r="T131" s="40"/>
      <c r="U131" s="40"/>
      <c r="V131" s="71">
        <f>O131/K131*100</f>
        <v>17.294117647058822</v>
      </c>
      <c r="W131" s="40">
        <f>SUM(W132:W137)</f>
        <v>4.8959999999999999</v>
      </c>
      <c r="X131" s="42"/>
    </row>
    <row r="132" spans="1:24" s="33" customFormat="1" ht="57" customHeight="1" x14ac:dyDescent="0.3">
      <c r="A132" s="38" t="s">
        <v>4</v>
      </c>
      <c r="B132" s="43" t="s">
        <v>14</v>
      </c>
      <c r="C132" s="40">
        <v>1.8</v>
      </c>
      <c r="D132" s="40">
        <v>1.8</v>
      </c>
      <c r="E132" s="40"/>
      <c r="F132" s="40">
        <v>35</v>
      </c>
      <c r="G132" s="43" t="s">
        <v>179</v>
      </c>
      <c r="H132" s="40" t="s">
        <v>182</v>
      </c>
      <c r="I132" s="40" t="s">
        <v>183</v>
      </c>
      <c r="J132" s="40">
        <v>16</v>
      </c>
      <c r="K132" s="40">
        <v>17.2</v>
      </c>
      <c r="L132" s="40">
        <v>1</v>
      </c>
      <c r="M132" s="40">
        <v>0</v>
      </c>
      <c r="N132" s="40">
        <v>0</v>
      </c>
      <c r="O132" s="41">
        <f>SUM(L132:N132)</f>
        <v>1</v>
      </c>
      <c r="P132" s="40" t="s">
        <v>11</v>
      </c>
      <c r="Q132" s="41">
        <f>MIN(C132:E132)</f>
        <v>1.8</v>
      </c>
      <c r="R132" s="40"/>
      <c r="S132" s="40"/>
      <c r="T132" s="40"/>
      <c r="U132" s="71">
        <f t="shared" ref="U132:U136" si="88">((O132-N132)/Q132)*100</f>
        <v>55.555555555555557</v>
      </c>
      <c r="V132" s="71">
        <f t="shared" ref="V132:V136" si="89">O132/K132*100+V133</f>
        <v>15.755129958960326</v>
      </c>
      <c r="W132" s="36">
        <f t="shared" ref="W132:W137" si="90">Q132-(O132-N132)</f>
        <v>0.8</v>
      </c>
      <c r="X132" s="42"/>
    </row>
    <row r="133" spans="1:24" s="33" customFormat="1" ht="77.25" customHeight="1" x14ac:dyDescent="0.3">
      <c r="A133" s="38" t="s">
        <v>5</v>
      </c>
      <c r="B133" s="43" t="s">
        <v>174</v>
      </c>
      <c r="C133" s="40">
        <v>0.56000000000000005</v>
      </c>
      <c r="D133" s="40"/>
      <c r="E133" s="40"/>
      <c r="F133" s="40">
        <v>35</v>
      </c>
      <c r="G133" s="43" t="s">
        <v>397</v>
      </c>
      <c r="H133" s="40"/>
      <c r="I133" s="40"/>
      <c r="J133" s="45" t="s">
        <v>44</v>
      </c>
      <c r="K133" s="40">
        <v>13.6</v>
      </c>
      <c r="L133" s="40">
        <v>1E-3</v>
      </c>
      <c r="M133" s="40">
        <v>0</v>
      </c>
      <c r="N133" s="40">
        <v>0</v>
      </c>
      <c r="O133" s="41">
        <f t="shared" ref="O133:O137" si="91">SUM(L133:N133)</f>
        <v>1E-3</v>
      </c>
      <c r="P133" s="40"/>
      <c r="Q133" s="41">
        <f t="shared" ref="Q133:Q137" si="92">MIN(C133:E133)</f>
        <v>0.56000000000000005</v>
      </c>
      <c r="R133" s="40"/>
      <c r="S133" s="40"/>
      <c r="T133" s="40"/>
      <c r="U133" s="71">
        <f t="shared" si="88"/>
        <v>0.17857142857142858</v>
      </c>
      <c r="V133" s="71">
        <f t="shared" si="89"/>
        <v>9.9411764705882337</v>
      </c>
      <c r="W133" s="36">
        <f t="shared" si="90"/>
        <v>0.55900000000000005</v>
      </c>
      <c r="X133" s="42"/>
    </row>
    <row r="134" spans="1:24" s="33" customFormat="1" ht="62.25" customHeight="1" x14ac:dyDescent="0.3">
      <c r="A134" s="38" t="s">
        <v>6</v>
      </c>
      <c r="B134" s="43" t="s">
        <v>175</v>
      </c>
      <c r="C134" s="40">
        <v>1.6</v>
      </c>
      <c r="D134" s="40">
        <v>1.6</v>
      </c>
      <c r="E134" s="40"/>
      <c r="F134" s="40">
        <v>35</v>
      </c>
      <c r="G134" s="43" t="s">
        <v>398</v>
      </c>
      <c r="H134" s="40"/>
      <c r="I134" s="40"/>
      <c r="J134" s="40">
        <v>12.7</v>
      </c>
      <c r="K134" s="40">
        <v>13.6</v>
      </c>
      <c r="L134" s="40">
        <v>0.05</v>
      </c>
      <c r="M134" s="40">
        <v>0</v>
      </c>
      <c r="N134" s="40">
        <v>0</v>
      </c>
      <c r="O134" s="41">
        <f t="shared" si="91"/>
        <v>0.05</v>
      </c>
      <c r="P134" s="40"/>
      <c r="Q134" s="41">
        <f t="shared" si="92"/>
        <v>1.6</v>
      </c>
      <c r="R134" s="40"/>
      <c r="S134" s="40"/>
      <c r="T134" s="40"/>
      <c r="U134" s="41">
        <f t="shared" si="88"/>
        <v>3.125</v>
      </c>
      <c r="V134" s="71">
        <f t="shared" si="89"/>
        <v>9.9338235294117627</v>
      </c>
      <c r="W134" s="36">
        <f t="shared" si="90"/>
        <v>1.55</v>
      </c>
      <c r="X134" s="42"/>
    </row>
    <row r="135" spans="1:24" s="33" customFormat="1" ht="31.5" customHeight="1" x14ac:dyDescent="0.3">
      <c r="A135" s="38" t="s">
        <v>9</v>
      </c>
      <c r="B135" s="43" t="s">
        <v>176</v>
      </c>
      <c r="C135" s="40">
        <v>1.6</v>
      </c>
      <c r="D135" s="40">
        <v>4</v>
      </c>
      <c r="E135" s="40"/>
      <c r="F135" s="40">
        <v>35</v>
      </c>
      <c r="G135" s="65" t="s">
        <v>180</v>
      </c>
      <c r="H135" s="40"/>
      <c r="I135" s="40"/>
      <c r="J135" s="40">
        <v>12.7</v>
      </c>
      <c r="K135" s="40">
        <v>13.6</v>
      </c>
      <c r="L135" s="40">
        <v>0.05</v>
      </c>
      <c r="M135" s="40">
        <v>0</v>
      </c>
      <c r="N135" s="40">
        <v>0</v>
      </c>
      <c r="O135" s="41">
        <f t="shared" si="91"/>
        <v>0.05</v>
      </c>
      <c r="P135" s="40"/>
      <c r="Q135" s="41">
        <f t="shared" si="92"/>
        <v>1.6</v>
      </c>
      <c r="R135" s="40"/>
      <c r="S135" s="40"/>
      <c r="T135" s="40"/>
      <c r="U135" s="41">
        <f t="shared" si="88"/>
        <v>3.125</v>
      </c>
      <c r="V135" s="71">
        <f t="shared" si="89"/>
        <v>9.5661764705882337</v>
      </c>
      <c r="W135" s="36">
        <f t="shared" si="90"/>
        <v>1.55</v>
      </c>
      <c r="X135" s="42"/>
    </row>
    <row r="136" spans="1:24" s="33" customFormat="1" ht="83.25" customHeight="1" x14ac:dyDescent="0.3">
      <c r="A136" s="38" t="s">
        <v>13</v>
      </c>
      <c r="B136" s="43" t="s">
        <v>177</v>
      </c>
      <c r="C136" s="40">
        <v>2.5</v>
      </c>
      <c r="D136" s="40">
        <v>1</v>
      </c>
      <c r="E136" s="40"/>
      <c r="F136" s="40">
        <v>35</v>
      </c>
      <c r="G136" s="66" t="s">
        <v>181</v>
      </c>
      <c r="H136" s="40" t="s">
        <v>43</v>
      </c>
      <c r="I136" s="45" t="s">
        <v>184</v>
      </c>
      <c r="J136" s="40">
        <v>12.7</v>
      </c>
      <c r="K136" s="40">
        <v>13.6</v>
      </c>
      <c r="L136" s="40">
        <v>0.48899999999999999</v>
      </c>
      <c r="M136" s="40">
        <v>7.3999999999999996E-2</v>
      </c>
      <c r="N136" s="40">
        <v>0.68799999999999994</v>
      </c>
      <c r="O136" s="41">
        <f t="shared" si="91"/>
        <v>1.2509999999999999</v>
      </c>
      <c r="P136" s="40" t="s">
        <v>399</v>
      </c>
      <c r="Q136" s="41">
        <f t="shared" si="92"/>
        <v>1</v>
      </c>
      <c r="R136" s="40"/>
      <c r="S136" s="40"/>
      <c r="T136" s="40"/>
      <c r="U136" s="41">
        <f t="shared" si="88"/>
        <v>56.3</v>
      </c>
      <c r="V136" s="71">
        <f t="shared" si="89"/>
        <v>9.1985294117647047</v>
      </c>
      <c r="W136" s="36">
        <f t="shared" si="90"/>
        <v>0.43700000000000006</v>
      </c>
      <c r="X136" s="42"/>
    </row>
    <row r="137" spans="1:24" s="33" customFormat="1" ht="84.75" customHeight="1" x14ac:dyDescent="0.3">
      <c r="A137" s="38" t="s">
        <v>17</v>
      </c>
      <c r="B137" s="43"/>
      <c r="C137" s="40"/>
      <c r="D137" s="40"/>
      <c r="E137" s="40"/>
      <c r="F137" s="40">
        <v>35</v>
      </c>
      <c r="G137" s="66" t="s">
        <v>178</v>
      </c>
      <c r="H137" s="40" t="s">
        <v>43</v>
      </c>
      <c r="I137" s="40">
        <v>22.3</v>
      </c>
      <c r="J137" s="40">
        <v>12.7</v>
      </c>
      <c r="K137" s="40">
        <v>13.6</v>
      </c>
      <c r="L137" s="40">
        <v>0</v>
      </c>
      <c r="M137" s="40">
        <v>0</v>
      </c>
      <c r="N137" s="40">
        <v>0</v>
      </c>
      <c r="O137" s="41">
        <f t="shared" si="91"/>
        <v>0</v>
      </c>
      <c r="P137" s="46" t="s">
        <v>400</v>
      </c>
      <c r="Q137" s="41">
        <f t="shared" si="92"/>
        <v>0</v>
      </c>
      <c r="R137" s="40"/>
      <c r="S137" s="40"/>
      <c r="T137" s="40"/>
      <c r="U137" s="41"/>
      <c r="V137" s="41">
        <f>O137/K137*100</f>
        <v>0</v>
      </c>
      <c r="W137" s="36">
        <f t="shared" si="90"/>
        <v>0</v>
      </c>
      <c r="X137" s="42"/>
    </row>
  </sheetData>
  <mergeCells count="45">
    <mergeCell ref="A127:X127"/>
    <mergeCell ref="A7:X7"/>
    <mergeCell ref="T4:T5"/>
    <mergeCell ref="U4:U5"/>
    <mergeCell ref="V4:V5"/>
    <mergeCell ref="W4:W5"/>
    <mergeCell ref="X4:X5"/>
    <mergeCell ref="N4:N5"/>
    <mergeCell ref="O4:O5"/>
    <mergeCell ref="P4:P5"/>
    <mergeCell ref="L4:L5"/>
    <mergeCell ref="R4:S4"/>
    <mergeCell ref="M4:M5"/>
    <mergeCell ref="A53:X53"/>
    <mergeCell ref="A56:X56"/>
    <mergeCell ref="A63:X63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A41:X41"/>
    <mergeCell ref="A16:X16"/>
    <mergeCell ref="A24:X24"/>
    <mergeCell ref="A30:X30"/>
    <mergeCell ref="A130:X130"/>
    <mergeCell ref="A101:X101"/>
    <mergeCell ref="A107:X107"/>
    <mergeCell ref="A112:X112"/>
    <mergeCell ref="A120:X120"/>
    <mergeCell ref="A95:X95"/>
    <mergeCell ref="A72:X72"/>
    <mergeCell ref="A77:X77"/>
    <mergeCell ref="A88:X88"/>
    <mergeCell ref="A67:X67"/>
    <mergeCell ref="A36:X36"/>
    <mergeCell ref="A45:X45"/>
  </mergeCells>
  <pageMargins left="0.19685039370078741" right="0.19685039370078741" top="0.19685039370078741" bottom="0.19685039370078741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2024-04-01T04:48:13Z</dcterms:modified>
</cp:coreProperties>
</file>