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</sheets>
  <definedNames>
    <definedName name="_xlnm.Print_Titles" localSheetId="0">Лист1!$4:$6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98" i="1" l="1"/>
  <c r="U98" i="1"/>
  <c r="Q98" i="1"/>
  <c r="O98" i="1"/>
  <c r="Q130" i="1" l="1"/>
  <c r="O130" i="1"/>
  <c r="V130" i="1" s="1"/>
  <c r="N129" i="1"/>
  <c r="M129" i="1"/>
  <c r="L129" i="1"/>
  <c r="W130" i="1" l="1"/>
  <c r="W129" i="1" s="1"/>
  <c r="O129" i="1"/>
  <c r="V129" i="1" s="1"/>
  <c r="U130" i="1"/>
  <c r="M42" i="1"/>
  <c r="N42" i="1"/>
  <c r="L42" i="1"/>
  <c r="Q43" i="1"/>
  <c r="O43" i="1"/>
  <c r="Q44" i="1"/>
  <c r="O44" i="1"/>
  <c r="V44" i="1" s="1"/>
  <c r="O42" i="1" l="1"/>
  <c r="V42" i="1" s="1"/>
  <c r="V43" i="1"/>
  <c r="U43" i="1"/>
  <c r="W44" i="1"/>
  <c r="W43" i="1"/>
  <c r="U44" i="1"/>
  <c r="M103" i="1"/>
  <c r="N103" i="1"/>
  <c r="L103" i="1"/>
  <c r="W42" i="1" l="1"/>
  <c r="Q35" i="1"/>
  <c r="O35" i="1"/>
  <c r="V35" i="1" s="1"/>
  <c r="Q34" i="1"/>
  <c r="O34" i="1"/>
  <c r="Q33" i="1"/>
  <c r="O33" i="1"/>
  <c r="Q32" i="1"/>
  <c r="O32" i="1"/>
  <c r="N31" i="1"/>
  <c r="M31" i="1"/>
  <c r="L31" i="1"/>
  <c r="Q29" i="1"/>
  <c r="O29" i="1"/>
  <c r="V29" i="1" s="1"/>
  <c r="Q28" i="1"/>
  <c r="O28" i="1"/>
  <c r="Q27" i="1"/>
  <c r="O27" i="1"/>
  <c r="Q26" i="1"/>
  <c r="O26" i="1"/>
  <c r="N25" i="1"/>
  <c r="M25" i="1"/>
  <c r="L25" i="1"/>
  <c r="Q23" i="1"/>
  <c r="O23" i="1"/>
  <c r="Q22" i="1"/>
  <c r="O22" i="1"/>
  <c r="Q21" i="1"/>
  <c r="O21" i="1"/>
  <c r="Q20" i="1"/>
  <c r="O20" i="1"/>
  <c r="Q19" i="1"/>
  <c r="O19" i="1"/>
  <c r="Q18" i="1"/>
  <c r="O18" i="1"/>
  <c r="N17" i="1"/>
  <c r="M17" i="1"/>
  <c r="L17" i="1"/>
  <c r="U32" i="1" l="1"/>
  <c r="O25" i="1"/>
  <c r="V25" i="1" s="1"/>
  <c r="V28" i="1"/>
  <c r="V27" i="1" s="1"/>
  <c r="V26" i="1" s="1"/>
  <c r="W35" i="1"/>
  <c r="U18" i="1"/>
  <c r="U19" i="1"/>
  <c r="W23" i="1"/>
  <c r="W27" i="1"/>
  <c r="W29" i="1"/>
  <c r="O31" i="1"/>
  <c r="V31" i="1" s="1"/>
  <c r="W33" i="1"/>
  <c r="V34" i="1"/>
  <c r="V33" i="1" s="1"/>
  <c r="V32" i="1" s="1"/>
  <c r="W34" i="1"/>
  <c r="U33" i="1"/>
  <c r="W32" i="1"/>
  <c r="U34" i="1"/>
  <c r="U20" i="1"/>
  <c r="W22" i="1"/>
  <c r="W26" i="1"/>
  <c r="U26" i="1"/>
  <c r="W28" i="1"/>
  <c r="U28" i="1"/>
  <c r="V23" i="1"/>
  <c r="V22" i="1" s="1"/>
  <c r="V21" i="1" s="1"/>
  <c r="V20" i="1" s="1"/>
  <c r="V19" i="1" s="1"/>
  <c r="V18" i="1" s="1"/>
  <c r="O17" i="1"/>
  <c r="V17" i="1" s="1"/>
  <c r="W21" i="1"/>
  <c r="W18" i="1"/>
  <c r="U22" i="1"/>
  <c r="W19" i="1"/>
  <c r="U21" i="1"/>
  <c r="W20" i="1"/>
  <c r="W25" i="1" l="1"/>
  <c r="W17" i="1"/>
  <c r="W31" i="1"/>
  <c r="Q15" i="1" l="1"/>
  <c r="O15" i="1"/>
  <c r="Q14" i="1"/>
  <c r="O14" i="1"/>
  <c r="Q13" i="1"/>
  <c r="O13" i="1"/>
  <c r="Q12" i="1"/>
  <c r="O12" i="1"/>
  <c r="Q11" i="1"/>
  <c r="O11" i="1"/>
  <c r="Q10" i="1"/>
  <c r="O10" i="1"/>
  <c r="O9" i="1"/>
  <c r="N8" i="1"/>
  <c r="M8" i="1"/>
  <c r="L8" i="1"/>
  <c r="W10" i="1" l="1"/>
  <c r="W11" i="1"/>
  <c r="U13" i="1"/>
  <c r="U15" i="1"/>
  <c r="W15" i="1"/>
  <c r="U10" i="1"/>
  <c r="W14" i="1"/>
  <c r="V15" i="1"/>
  <c r="V14" i="1" s="1"/>
  <c r="V13" i="1" s="1"/>
  <c r="V12" i="1" s="1"/>
  <c r="V11" i="1" s="1"/>
  <c r="V10" i="1" s="1"/>
  <c r="V9" i="1" s="1"/>
  <c r="U11" i="1"/>
  <c r="U14" i="1"/>
  <c r="W12" i="1"/>
  <c r="O8" i="1"/>
  <c r="V8" i="1" s="1"/>
  <c r="W13" i="1"/>
  <c r="U12" i="1"/>
  <c r="W8" i="1" l="1"/>
  <c r="I122" i="1" l="1"/>
  <c r="Q138" i="1" l="1"/>
  <c r="O138" i="1"/>
  <c r="V138" i="1" s="1"/>
  <c r="Q137" i="1"/>
  <c r="O137" i="1"/>
  <c r="Q136" i="1"/>
  <c r="O136" i="1"/>
  <c r="Q135" i="1"/>
  <c r="O135" i="1"/>
  <c r="Q134" i="1"/>
  <c r="O134" i="1"/>
  <c r="Q133" i="1"/>
  <c r="O133" i="1"/>
  <c r="N132" i="1"/>
  <c r="M132" i="1"/>
  <c r="L132" i="1"/>
  <c r="O125" i="1"/>
  <c r="Q125" i="1"/>
  <c r="M122" i="1"/>
  <c r="Q127" i="1"/>
  <c r="O127" i="1"/>
  <c r="V127" i="1" s="1"/>
  <c r="Q126" i="1"/>
  <c r="O126" i="1"/>
  <c r="Q124" i="1"/>
  <c r="O124" i="1"/>
  <c r="Q123" i="1"/>
  <c r="O123" i="1"/>
  <c r="N122" i="1"/>
  <c r="L122" i="1"/>
  <c r="Q120" i="1"/>
  <c r="O120" i="1"/>
  <c r="V120" i="1" s="1"/>
  <c r="Q119" i="1"/>
  <c r="O119" i="1"/>
  <c r="Q118" i="1"/>
  <c r="O118" i="1"/>
  <c r="Q117" i="1"/>
  <c r="O117" i="1"/>
  <c r="Q116" i="1"/>
  <c r="O116" i="1"/>
  <c r="Q115" i="1"/>
  <c r="O115" i="1"/>
  <c r="N114" i="1"/>
  <c r="M114" i="1"/>
  <c r="L114" i="1"/>
  <c r="Q112" i="1"/>
  <c r="O112" i="1"/>
  <c r="V112" i="1" s="1"/>
  <c r="Q111" i="1"/>
  <c r="O111" i="1"/>
  <c r="Q110" i="1"/>
  <c r="O110" i="1"/>
  <c r="N109" i="1"/>
  <c r="M109" i="1"/>
  <c r="L109" i="1"/>
  <c r="O101" i="1"/>
  <c r="V101" i="1" s="1"/>
  <c r="Q101" i="1"/>
  <c r="Q107" i="1"/>
  <c r="O107" i="1"/>
  <c r="V107" i="1" s="1"/>
  <c r="Q106" i="1"/>
  <c r="O106" i="1"/>
  <c r="Q105" i="1"/>
  <c r="O105" i="1"/>
  <c r="Q104" i="1"/>
  <c r="O104" i="1"/>
  <c r="O103" i="1" l="1"/>
  <c r="V103" i="1" s="1"/>
  <c r="U134" i="1"/>
  <c r="W134" i="1"/>
  <c r="U135" i="1"/>
  <c r="W138" i="1"/>
  <c r="W135" i="1"/>
  <c r="W136" i="1"/>
  <c r="V137" i="1"/>
  <c r="V136" i="1" s="1"/>
  <c r="V135" i="1" s="1"/>
  <c r="V134" i="1" s="1"/>
  <c r="V133" i="1" s="1"/>
  <c r="W133" i="1"/>
  <c r="W137" i="1"/>
  <c r="O132" i="1"/>
  <c r="V132" i="1" s="1"/>
  <c r="U136" i="1"/>
  <c r="U133" i="1"/>
  <c r="U137" i="1"/>
  <c r="W125" i="1"/>
  <c r="U127" i="1"/>
  <c r="U123" i="1"/>
  <c r="V126" i="1"/>
  <c r="U116" i="1"/>
  <c r="W101" i="1"/>
  <c r="O122" i="1"/>
  <c r="V122" i="1" s="1"/>
  <c r="W124" i="1"/>
  <c r="W120" i="1"/>
  <c r="U119" i="1"/>
  <c r="U115" i="1"/>
  <c r="W126" i="1"/>
  <c r="U124" i="1"/>
  <c r="W127" i="1"/>
  <c r="W112" i="1"/>
  <c r="W123" i="1"/>
  <c r="U126" i="1"/>
  <c r="U111" i="1"/>
  <c r="W117" i="1"/>
  <c r="W116" i="1"/>
  <c r="W111" i="1"/>
  <c r="U110" i="1"/>
  <c r="V119" i="1"/>
  <c r="V118" i="1" s="1"/>
  <c r="V117" i="1" s="1"/>
  <c r="V116" i="1" s="1"/>
  <c r="V115" i="1" s="1"/>
  <c r="W115" i="1"/>
  <c r="U117" i="1"/>
  <c r="W119" i="1"/>
  <c r="O114" i="1"/>
  <c r="V114" i="1" s="1"/>
  <c r="U118" i="1"/>
  <c r="W118" i="1"/>
  <c r="W110" i="1"/>
  <c r="W106" i="1"/>
  <c r="U104" i="1"/>
  <c r="V111" i="1"/>
  <c r="V110" i="1" s="1"/>
  <c r="O109" i="1"/>
  <c r="V109" i="1" s="1"/>
  <c r="W105" i="1"/>
  <c r="W104" i="1"/>
  <c r="V106" i="1"/>
  <c r="V105" i="1" s="1"/>
  <c r="V104" i="1" s="1"/>
  <c r="U105" i="1"/>
  <c r="W107" i="1"/>
  <c r="U106" i="1"/>
  <c r="M96" i="1"/>
  <c r="Q100" i="1"/>
  <c r="O100" i="1"/>
  <c r="Q99" i="1"/>
  <c r="O99" i="1"/>
  <c r="Q97" i="1"/>
  <c r="O97" i="1"/>
  <c r="N96" i="1"/>
  <c r="L96" i="1"/>
  <c r="Q87" i="1"/>
  <c r="O87" i="1"/>
  <c r="W122" i="1" l="1"/>
  <c r="W132" i="1"/>
  <c r="V125" i="1"/>
  <c r="V124" i="1" s="1"/>
  <c r="V123" i="1" s="1"/>
  <c r="W114" i="1"/>
  <c r="W109" i="1"/>
  <c r="V100" i="1"/>
  <c r="V99" i="1" s="1"/>
  <c r="V98" i="1" s="1"/>
  <c r="V97" i="1" s="1"/>
  <c r="W103" i="1"/>
  <c r="U97" i="1"/>
  <c r="W97" i="1"/>
  <c r="W99" i="1"/>
  <c r="O96" i="1"/>
  <c r="V96" i="1" s="1"/>
  <c r="W100" i="1"/>
  <c r="U99" i="1"/>
  <c r="U100" i="1"/>
  <c r="W87" i="1"/>
  <c r="V87" i="1"/>
  <c r="Q94" i="1"/>
  <c r="O94" i="1"/>
  <c r="V94" i="1" s="1"/>
  <c r="Q93" i="1"/>
  <c r="O93" i="1"/>
  <c r="Q92" i="1"/>
  <c r="O92" i="1"/>
  <c r="Q91" i="1"/>
  <c r="O91" i="1"/>
  <c r="Q90" i="1"/>
  <c r="O90" i="1"/>
  <c r="N89" i="1"/>
  <c r="M89" i="1"/>
  <c r="L89" i="1"/>
  <c r="Q86" i="1"/>
  <c r="O86" i="1"/>
  <c r="Q85" i="1"/>
  <c r="O85" i="1"/>
  <c r="Q84" i="1"/>
  <c r="O84" i="1"/>
  <c r="Q83" i="1"/>
  <c r="O83" i="1"/>
  <c r="Q82" i="1"/>
  <c r="O82" i="1"/>
  <c r="Q81" i="1"/>
  <c r="O81" i="1"/>
  <c r="Q80" i="1"/>
  <c r="O80" i="1"/>
  <c r="Q79" i="1"/>
  <c r="O79" i="1"/>
  <c r="N78" i="1"/>
  <c r="M78" i="1"/>
  <c r="L78" i="1"/>
  <c r="Q76" i="1"/>
  <c r="O76" i="1"/>
  <c r="V76" i="1" s="1"/>
  <c r="Q75" i="1"/>
  <c r="O75" i="1"/>
  <c r="Q74" i="1"/>
  <c r="O74" i="1"/>
  <c r="N73" i="1"/>
  <c r="M73" i="1"/>
  <c r="L73" i="1"/>
  <c r="O89" i="1" l="1"/>
  <c r="V89" i="1" s="1"/>
  <c r="V86" i="1"/>
  <c r="V85" i="1" s="1"/>
  <c r="V84" i="1" s="1"/>
  <c r="V83" i="1" s="1"/>
  <c r="V82" i="1" s="1"/>
  <c r="V81" i="1" s="1"/>
  <c r="V80" i="1" s="1"/>
  <c r="V79" i="1" s="1"/>
  <c r="W90" i="1"/>
  <c r="W94" i="1"/>
  <c r="U93" i="1"/>
  <c r="U82" i="1"/>
  <c r="O78" i="1"/>
  <c r="V78" i="1" s="1"/>
  <c r="W96" i="1"/>
  <c r="W79" i="1"/>
  <c r="W93" i="1"/>
  <c r="U92" i="1"/>
  <c r="W91" i="1"/>
  <c r="V93" i="1"/>
  <c r="V92" i="1" s="1"/>
  <c r="V91" i="1" s="1"/>
  <c r="V90" i="1" s="1"/>
  <c r="U90" i="1"/>
  <c r="W92" i="1"/>
  <c r="U91" i="1"/>
  <c r="U81" i="1"/>
  <c r="W86" i="1"/>
  <c r="W82" i="1"/>
  <c r="W83" i="1"/>
  <c r="U86" i="1"/>
  <c r="W80" i="1"/>
  <c r="W84" i="1"/>
  <c r="U79" i="1"/>
  <c r="W81" i="1"/>
  <c r="U83" i="1"/>
  <c r="W85" i="1"/>
  <c r="U80" i="1"/>
  <c r="U84" i="1"/>
  <c r="W74" i="1"/>
  <c r="O73" i="1"/>
  <c r="V73" i="1" s="1"/>
  <c r="V75" i="1"/>
  <c r="V74" i="1" s="1"/>
  <c r="W75" i="1"/>
  <c r="U74" i="1"/>
  <c r="W76" i="1"/>
  <c r="U75" i="1"/>
  <c r="Q71" i="1"/>
  <c r="O71" i="1"/>
  <c r="V71" i="1" s="1"/>
  <c r="Q70" i="1"/>
  <c r="O70" i="1"/>
  <c r="Q69" i="1"/>
  <c r="O69" i="1"/>
  <c r="N68" i="1"/>
  <c r="M68" i="1"/>
  <c r="L68" i="1"/>
  <c r="Q66" i="1"/>
  <c r="O66" i="1"/>
  <c r="Q65" i="1"/>
  <c r="O65" i="1"/>
  <c r="N64" i="1"/>
  <c r="M64" i="1"/>
  <c r="L64" i="1"/>
  <c r="Q62" i="1"/>
  <c r="O62" i="1"/>
  <c r="V62" i="1" s="1"/>
  <c r="Q61" i="1"/>
  <c r="O61" i="1"/>
  <c r="Q60" i="1"/>
  <c r="O60" i="1"/>
  <c r="Q59" i="1"/>
  <c r="O59" i="1"/>
  <c r="Q58" i="1"/>
  <c r="O58" i="1"/>
  <c r="N57" i="1"/>
  <c r="M57" i="1"/>
  <c r="L57" i="1"/>
  <c r="Q55" i="1"/>
  <c r="O55" i="1"/>
  <c r="V55" i="1" s="1"/>
  <c r="N54" i="1"/>
  <c r="M54" i="1"/>
  <c r="L54" i="1"/>
  <c r="Q52" i="1"/>
  <c r="O52" i="1"/>
  <c r="V52" i="1" s="1"/>
  <c r="Q51" i="1"/>
  <c r="O51" i="1"/>
  <c r="Q50" i="1"/>
  <c r="O50" i="1"/>
  <c r="Q49" i="1"/>
  <c r="O49" i="1"/>
  <c r="Q48" i="1"/>
  <c r="O48" i="1"/>
  <c r="Q47" i="1"/>
  <c r="O47" i="1"/>
  <c r="N46" i="1"/>
  <c r="M46" i="1"/>
  <c r="L46" i="1"/>
  <c r="Q40" i="1"/>
  <c r="O40" i="1"/>
  <c r="V40" i="1" s="1"/>
  <c r="Q39" i="1"/>
  <c r="O39" i="1"/>
  <c r="Q38" i="1"/>
  <c r="O38" i="1"/>
  <c r="N37" i="1"/>
  <c r="M37" i="1"/>
  <c r="L37" i="1"/>
  <c r="W89" i="1" l="1"/>
  <c r="W73" i="1"/>
  <c r="W78" i="1"/>
  <c r="W65" i="1"/>
  <c r="W69" i="1"/>
  <c r="W71" i="1"/>
  <c r="O68" i="1"/>
  <c r="V68" i="1" s="1"/>
  <c r="O64" i="1"/>
  <c r="V64" i="1" s="1"/>
  <c r="V66" i="1"/>
  <c r="V65" i="1" s="1"/>
  <c r="W47" i="1"/>
  <c r="W58" i="1"/>
  <c r="U55" i="1"/>
  <c r="U48" i="1"/>
  <c r="W52" i="1"/>
  <c r="V51" i="1"/>
  <c r="V50" i="1" s="1"/>
  <c r="V49" i="1" s="1"/>
  <c r="V48" i="1" s="1"/>
  <c r="V47" i="1" s="1"/>
  <c r="U60" i="1"/>
  <c r="U69" i="1"/>
  <c r="U71" i="1"/>
  <c r="U51" i="1"/>
  <c r="W70" i="1"/>
  <c r="U70" i="1"/>
  <c r="V70" i="1"/>
  <c r="V69" i="1" s="1"/>
  <c r="U47" i="1"/>
  <c r="W59" i="1"/>
  <c r="W60" i="1"/>
  <c r="W62" i="1"/>
  <c r="U65" i="1"/>
  <c r="W48" i="1"/>
  <c r="W49" i="1"/>
  <c r="W51" i="1"/>
  <c r="W55" i="1"/>
  <c r="U58" i="1"/>
  <c r="U59" i="1"/>
  <c r="W66" i="1"/>
  <c r="W61" i="1"/>
  <c r="V61" i="1"/>
  <c r="V60" i="1" s="1"/>
  <c r="V59" i="1" s="1"/>
  <c r="V58" i="1" s="1"/>
  <c r="O57" i="1"/>
  <c r="V57" i="1" s="1"/>
  <c r="U61" i="1"/>
  <c r="O54" i="1"/>
  <c r="V54" i="1" s="1"/>
  <c r="U49" i="1"/>
  <c r="W50" i="1"/>
  <c r="O46" i="1"/>
  <c r="V46" i="1" s="1"/>
  <c r="U50" i="1"/>
  <c r="O37" i="1"/>
  <c r="V37" i="1" s="1"/>
  <c r="W40" i="1"/>
  <c r="U38" i="1"/>
  <c r="U40" i="1"/>
  <c r="W39" i="1"/>
  <c r="U39" i="1"/>
  <c r="W38" i="1"/>
  <c r="V39" i="1"/>
  <c r="V38" i="1" s="1"/>
  <c r="W57" i="1" l="1"/>
  <c r="W46" i="1"/>
  <c r="W64" i="1"/>
  <c r="W68" i="1"/>
  <c r="W54" i="1"/>
  <c r="W37" i="1"/>
</calcChain>
</file>

<file path=xl/sharedStrings.xml><?xml version="1.0" encoding="utf-8"?>
<sst xmlns="http://schemas.openxmlformats.org/spreadsheetml/2006/main" count="622" uniqueCount="399">
  <si>
    <t>Класс напряжения, кВ</t>
  </si>
  <si>
    <t>Протяженность, км</t>
  </si>
  <si>
    <t>Т-1, 
МВА</t>
  </si>
  <si>
    <t>Т-2, 
МВА</t>
  </si>
  <si>
    <t>Т-3, 
МВА</t>
  </si>
  <si>
    <t>Загрузка ПС, %</t>
  </si>
  <si>
    <t>Загрузка ВЛ, %</t>
  </si>
  <si>
    <t>Наименование участка ВЛ</t>
  </si>
  <si>
    <t xml:space="preserve">Марка и сечение провода </t>
  </si>
  <si>
    <t>Ограничивающие факторы</t>
  </si>
  <si>
    <t>№
п/п</t>
  </si>
  <si>
    <t>1</t>
  </si>
  <si>
    <t>1.1</t>
  </si>
  <si>
    <t>1.2</t>
  </si>
  <si>
    <t>1.3</t>
  </si>
  <si>
    <t>Выданная нагрузка по ТУ от ПС,
 МВА</t>
  </si>
  <si>
    <t>Выданная нагрузка по ТУ от ВЛ, 
МВА</t>
  </si>
  <si>
    <t>Ожидаемая суммарная нагрузка, 
МВА</t>
  </si>
  <si>
    <t>Допустимая нагрузка ПС, 
МВА</t>
  </si>
  <si>
    <t>Наименование ВЛ, ПС</t>
  </si>
  <si>
    <t>Полная мощность, перераспределяемая в соответствии с ПТЭ, МВА за время</t>
  </si>
  <si>
    <t>Полная мощность с учётом перераспределения, МВА</t>
  </si>
  <si>
    <t>МВА</t>
  </si>
  <si>
    <t>мин.</t>
  </si>
  <si>
    <t>Перспективный дефицит/ профицит установленной мощности, МВА</t>
  </si>
  <si>
    <t>Примечание</t>
  </si>
  <si>
    <t>Пропускная способность ВЛ (min), 
МВА</t>
  </si>
  <si>
    <t>Пропускная способность ВЛ (min), МВт</t>
  </si>
  <si>
    <t>Максимальная нагрузка 
(по замерам), 
МВА</t>
  </si>
  <si>
    <t>1.4</t>
  </si>
  <si>
    <t xml:space="preserve">АС-70 
</t>
  </si>
  <si>
    <t>АС-70</t>
  </si>
  <si>
    <t>35</t>
  </si>
  <si>
    <t>1.5</t>
  </si>
  <si>
    <t>ПС "Карьер"</t>
  </si>
  <si>
    <t xml:space="preserve">АС-50 
</t>
  </si>
  <si>
    <t>АС-50
АС-70</t>
  </si>
  <si>
    <t>1.6</t>
  </si>
  <si>
    <t>1.7</t>
  </si>
  <si>
    <t>АС-70
АС-95</t>
  </si>
  <si>
    <t>ПС "Южная"</t>
  </si>
  <si>
    <t>ПС "Антоновка"</t>
  </si>
  <si>
    <t>ПС "Заря"</t>
  </si>
  <si>
    <t>ПС "Софиевка"</t>
  </si>
  <si>
    <t>ПС 35/0,4 кВ Карьер ТОО "ДС "Нойбург"</t>
  </si>
  <si>
    <t>ПС "Куянды"</t>
  </si>
  <si>
    <t>Куянды - Куянды-Южная</t>
  </si>
  <si>
    <t>отпайка на ПС "Карьер" от ВЛ-35 кВ Софиевка-Куянды</t>
  </si>
  <si>
    <t>Софиевка - Куянды</t>
  </si>
  <si>
    <t>АС-50
АС-95</t>
  </si>
  <si>
    <t>Заря-Софиевка</t>
  </si>
  <si>
    <t>АС-95
АС50</t>
  </si>
  <si>
    <t>0,75
22,15</t>
  </si>
  <si>
    <t>Антоновка-Заря</t>
  </si>
  <si>
    <t>Южная-Антоновка</t>
  </si>
  <si>
    <t>Жолымбет-Южная</t>
  </si>
  <si>
    <t>АС-95
АС-70</t>
  </si>
  <si>
    <t>1,9
3,4</t>
  </si>
  <si>
    <t>АС-50
АС-70
АС-95</t>
  </si>
  <si>
    <t>Загрузка ВЛ-35 кВ Жолымбет -Южная-Антоновка-Заря-Софиевка-Куянды - Коянды-Южная</t>
  </si>
  <si>
    <t>ВЛ-35 кВ Жолымбет -Южная-Антоновка-Заря-Софиевка- Куянды - Коянды-Южная</t>
  </si>
  <si>
    <t>АС-35</t>
  </si>
  <si>
    <t>АС-35
АС-70
АС-95</t>
  </si>
  <si>
    <t>АС-95</t>
  </si>
  <si>
    <t>АС-50</t>
  </si>
  <si>
    <t>12,7</t>
  </si>
  <si>
    <t>1.8</t>
  </si>
  <si>
    <t>20</t>
  </si>
  <si>
    <t>16</t>
  </si>
  <si>
    <t>1.9</t>
  </si>
  <si>
    <t>ПС "Береговая"</t>
  </si>
  <si>
    <t>ПС "Новый Колутона"</t>
  </si>
  <si>
    <t>Береговая - Новый Колутон</t>
  </si>
  <si>
    <t>АС-35
АС-95</t>
  </si>
  <si>
    <t>АС-35
АС-50</t>
  </si>
  <si>
    <t>1,87
18,13</t>
  </si>
  <si>
    <t>ПС "Гвардеец"</t>
  </si>
  <si>
    <t>ПС "Красноводская"</t>
  </si>
  <si>
    <t>Журавлевка - Красноводская</t>
  </si>
  <si>
    <t>Красноводская - 
Новый Колутон</t>
  </si>
  <si>
    <t>ПС "Новобратская"</t>
  </si>
  <si>
    <t>Новый Колутон - Новобратская</t>
  </si>
  <si>
    <t xml:space="preserve">ВЛ-35 кВ Журавлевка -Красноводская-  - Новый Колутон  - Новобратская- Аменгельды - Карамышевка </t>
  </si>
  <si>
    <t>ПС "Амангельды"</t>
  </si>
  <si>
    <t>Новобратская - Амангельды</t>
  </si>
  <si>
    <t>Карамышевка - Амангельды</t>
  </si>
  <si>
    <t>ПС "Жарсуатская"</t>
  </si>
  <si>
    <t>Джалтырь - 
Жарсуатская</t>
  </si>
  <si>
    <t>Жарсуатская -
Кызылжарская</t>
  </si>
  <si>
    <t>Журавлевка - Кызылжарская</t>
  </si>
  <si>
    <t>ПС "Акбиет"</t>
  </si>
  <si>
    <t>ПС "Пригородная"</t>
  </si>
  <si>
    <t>ПС "Андреевка"</t>
  </si>
  <si>
    <t>Джалтырь - Акбиет</t>
  </si>
  <si>
    <t>Акбиет - Пригородная</t>
  </si>
  <si>
    <t>отпайка на ПС "Андреевка" от ВЛ-35 кВ Пригородная - Петровка</t>
  </si>
  <si>
    <t>Пригородная - Петровка</t>
  </si>
  <si>
    <t>13,8
1</t>
  </si>
  <si>
    <t>АС-35
АС-70</t>
  </si>
  <si>
    <t>18,5
1</t>
  </si>
  <si>
    <t>КТП-35/0,4 кВ ТОО "Байлы"</t>
  </si>
  <si>
    <t>отпайка на КТП-35/0,4 кВ ТОО "Байлы"</t>
  </si>
  <si>
    <t>21,5
1,9</t>
  </si>
  <si>
    <t>АС-35
АС-50
АС-70</t>
  </si>
  <si>
    <t>34,17
50,03
29,4</t>
  </si>
  <si>
    <t>17,2</t>
  </si>
  <si>
    <t>49,7
13,6</t>
  </si>
  <si>
    <t>АС-50,
СШ-35 кВ АС-70, 
ТТ-100/5 выносные в сторону ПС "Новобратская" и ПС "Красноводская", 
ТТ-50/5 на МВ-35 кВ Береговая на ПС "Новый Колутон"</t>
  </si>
  <si>
    <t>АС-35, 
СШ-35 кВ АС-120,
Заградидель ВЧЗС в сторону ПС "Красноводская",
 ТТ-50/5 выносной в сторону ПС "Кызыл-Жарская",  
ТТ-100/5 на МВ-35 кВ Кызыл-Жарская и Красноводская на ПС "Журавлевка"</t>
  </si>
  <si>
    <t>АС-35,
СШ-35 кВ АС-70,
ТТ-150/5 выносной в сторону ПС"Красносельская", ТТ-100/5 на МВ-35 кВ Новый Колутон и Колутон на ПС "Береговая"</t>
  </si>
  <si>
    <t>АС-35,
СШ-35 кВ АС-95,
ТТ-100/5 выносной в сторону ПС "Новый Колутон",
 ТТ-150/5 на СМВ-35 кВ на ПС "Новобратская"</t>
  </si>
  <si>
    <t>АС-70, 
СШ-35 кВ АС-120, Заградитель ВЧЗС в сторону ПС "Отрадное"и ПС "Амангельды",
ТТ-150/5 МВ-35-1, 2, СМВ-35 кВ, МВ-35 кВ Капитоновка, , 
ТТ-100/5 выностные в сторону ПС "Отрадное", ПС "Колоколовка" на ПС "Карамышевка"</t>
  </si>
  <si>
    <t>АС-70, 
СШ-35 кВ АС-120,
Заградидель ВЧЗС в сторону ПС "Красноводская",
 ТТ-50/5 выносной в сторону ПС "Кызыл-Жарская",  
ТТ-100/5 на МВ-35 кВ Кызыл-Жарская и Красноводская на ПС "Журавлевка"</t>
  </si>
  <si>
    <t>ВЛ-35 кВ Джалтырь - Жарсуатская - Кызыл - Жарская -Журавлевка</t>
  </si>
  <si>
    <t>ПС "Кызыл - Жарская"</t>
  </si>
  <si>
    <t>АС-70,
СШ-35 кВ АС-70, 
ТТ-150/5 на СМВ-35 кВ на ПС "Жарсуатская"</t>
  </si>
  <si>
    <t>АС-70, 
СШ-35 кВ АС-70,
Заградитель ВЧЗС-100 в сторону ПС "Жарсуатская",
ТТ-50/5 на СМВ-35 кВ на ПС "Кызыл-Жарская"</t>
  </si>
  <si>
    <t>АС-50, 
ТТ-75/5 выносной на МВ-35 кВ Акбиет на ТПС "Джалтырь тяговая"</t>
  </si>
  <si>
    <t>АС-70,
ТТ-75/5 выносной на МВ-35 кВ Жарсуатская на ТПС "Джалтырь тяговая"</t>
  </si>
  <si>
    <t>АС-95,
СШ-35 кВ АС-70,
ТТ-50/5 выносной в сторону ПС "Пригородная",
ТТ-50/5 на СМВ-35 кВ на ПС "Акбиет"</t>
  </si>
  <si>
    <t>АС-50,
СШ-35 кВ АС-70,
 ТТ-100/5 на МВ-35 кВ Петровка, Акбиет на ПС "Пригородная"</t>
  </si>
  <si>
    <t>АС-50, 
СШ-35 кВ АС-150, 
 заградители в сторону ПС "Пригородная" и ПС "Белое Озеро",
ТТ-150/5 на МВ-35-1, 2, СМВ-35 кВ,
 ТТ-150/5 выносные в сторону ПС "Пригородная" и ПС Белое Озеро" на ПС "Петровка"</t>
  </si>
  <si>
    <t>ПС "Благодатная"</t>
  </si>
  <si>
    <t>Еркеншилик тяговая - Благодатная</t>
  </si>
  <si>
    <t>ПС "Ленинская"</t>
  </si>
  <si>
    <t>Благодатная - Ленинская</t>
  </si>
  <si>
    <t xml:space="preserve">ПС "Белоярка" </t>
  </si>
  <si>
    <t>Ленинская - Белоярка</t>
  </si>
  <si>
    <t>ПС "Новодолинка"</t>
  </si>
  <si>
    <t>Еркеншилик тяговая - Новодолинка</t>
  </si>
  <si>
    <t xml:space="preserve">ВЛ-35 кВ Еркеншилик тяговая - Павловка - Звенигородка Город-1 - Ерментау - Ерментау тяговая </t>
  </si>
  <si>
    <t>ПС "Павловка"</t>
  </si>
  <si>
    <t>Еркеншилик тяговая - Павловка</t>
  </si>
  <si>
    <t xml:space="preserve">ПС "Звенигородка" </t>
  </si>
  <si>
    <t>Павловка - Звенигородка</t>
  </si>
  <si>
    <t>ПС "Город-1"</t>
  </si>
  <si>
    <t>Звенигородка - 
Город-1</t>
  </si>
  <si>
    <t>ПС "Ерментау"</t>
  </si>
  <si>
    <t>Город-1 - Ерментау</t>
  </si>
  <si>
    <t>5,8</t>
  </si>
  <si>
    <t>Ерментау тяговая - Ерментау (две цепи)</t>
  </si>
  <si>
    <t>ПС "Город-2"</t>
  </si>
  <si>
    <t>ПС "Горная"</t>
  </si>
  <si>
    <t>Уленты - Горная</t>
  </si>
  <si>
    <t>Уленты тяговая - Уленты</t>
  </si>
  <si>
    <t>3,5</t>
  </si>
  <si>
    <t>25</t>
  </si>
  <si>
    <t>АС-50, 
ТТ-100/5 на ТПС "Еркеншилик тяговая"</t>
  </si>
  <si>
    <t>АС-50,
СШ-35 кВ АС-70,
 ТТ-600/5 на СМВ-35 кВ,  заградитель ВЧЗС-100 в сторону ТПС "Еркеншилик тяговая" на ПС "Благодатная"</t>
  </si>
  <si>
    <t>АС-50,
СШ-35 кВ АС-70,
ТТ-600/5 на СМВ-35 кВ, ТТ-150/5 на МВ-35 кВ ПС "Ерментау" и ТПС "Еркеншилик тяговая", 
Заргадитель ВЧЗС-100 в сторону ПС "Ерментау" и ТПС "Еркеншилик тяговая" на ПС "Павловка"</t>
  </si>
  <si>
    <t>ХПП 35/0,4 кВ</t>
  </si>
  <si>
    <t>отпайка на ХПП от ВЛ-35 кВ Еркеншилик тяговая - Павловка и от ВЛ-35 кВ Павловка - Звенигородка</t>
  </si>
  <si>
    <t>АС-95,
СШ-35 кВ АС-95,
заградитель ВЧЗС-100 в сторону ПС "Павловка" и ПС "Ерментау" на ПС "Звенигородка"</t>
  </si>
  <si>
    <t>АС-95,
СШ-35 кВ АС-70,
ТТ-200/5 на СМВ-35 кВ,
заградитель ВЧЗС-100 в сторону ПС "Звенигородка" и ПС "Ерментау" на ПС "Город-1"</t>
  </si>
  <si>
    <t>АС-95,
 СШ-35 кВ АС-95,
ТТ-400/5 на  МВ-35 кВ Т-3,
заградитель ВЧЗС-100 в сторону ПС "Павловка", ПС "Уленты" и ТПС"Ерметау" левая на ПС "Ерментау".</t>
  </si>
  <si>
    <t>АС-95, 
ТТ-300/5 на ТПС "Ерментау тяговая"</t>
  </si>
  <si>
    <t>АС-50,
 СШ-35 кВ АС-95,
заградитель ВЧЗС-100 в сторону ПС "Ерментау" цепь левая на ПС "Город-2"</t>
  </si>
  <si>
    <t>Ерментау - 
 Город-2 правая, левая цепь</t>
  </si>
  <si>
    <t>2АС-50</t>
  </si>
  <si>
    <t>ПС "Уленты"</t>
  </si>
  <si>
    <t>Загрузка ВЛ-35 кВ Ерментау тяговая - Ерментау - Сары-Адыр - Уленты - Уленты тяговая</t>
  </si>
  <si>
    <t>ВЛ-35 кВ Ерментау тяговая - Ерментау - Сары-Адыр - Уленты - Уленты тяговая</t>
  </si>
  <si>
    <t>ПС "Сары-Адыр"
(откинуты шлейфа по 35 кВ)</t>
  </si>
  <si>
    <t>АС-50, 
СШ-35 кВ  АС-95,
заградитель ВЧЗС-100 в сторону ПС "Ерментау",
ТТ-50/5  на МВ-35 кВ ТПС "Уленты тяговая" и ПС "Горная" на ПС "Уленты"</t>
  </si>
  <si>
    <t>АС-70,
 ТТ-75/5 на ТПС "Уленты тяговая"</t>
  </si>
  <si>
    <t xml:space="preserve">Загрузка ВЛ-35 кВ Жолымбет - Одесская - Искра </t>
  </si>
  <si>
    <t xml:space="preserve">ВЛ-35 кВ Жолымбет - Одесская - Искра </t>
  </si>
  <si>
    <t>ПС "Одесская"</t>
  </si>
  <si>
    <t>Жолымбет - Одесская</t>
  </si>
  <si>
    <t>АС-70,
СШ-35 кВ АС-120,
ТТ-200/5 на МВ-35 кВ ПС "Одесская" на ПС "Жолымбет"</t>
  </si>
  <si>
    <t>Загрузка ВЛ-35 кВ  Искра - Минская - Карабулак - ГПП Город</t>
  </si>
  <si>
    <t>ВЛ-35 кВ  Искра - Минская - Карабулак - ГПП Город</t>
  </si>
  <si>
    <t>ПС "Минская"</t>
  </si>
  <si>
    <t>Искра - Минская</t>
  </si>
  <si>
    <t>ПС "Карабулак"</t>
  </si>
  <si>
    <t>Минская - Карабулак</t>
  </si>
  <si>
    <t>ГПП Город - Карабулак</t>
  </si>
  <si>
    <t xml:space="preserve">ГПП Город (Степногорск) </t>
  </si>
  <si>
    <t>АС-70,
СШ-35 кВ АС-70,
ТТ-150/5 на МВ-35 кВ ПС "Карабулак" на ПС "Минская"</t>
  </si>
  <si>
    <t>АС-50,
СШ-35 кВ АС-70, 
ТТ-100/5  на СМВ-35 кВ на ПС "Карабулак"</t>
  </si>
  <si>
    <t>Загрузка ВЛ-35 кВ Искра - Ивановская - Новорыбинка - Алексеевка</t>
  </si>
  <si>
    <t>ВЛ-35 кВ Искра - Ивановская - Новорыбинка - Алексеевка</t>
  </si>
  <si>
    <t>ПС "Ивановская"</t>
  </si>
  <si>
    <t>Искра - Ивановская</t>
  </si>
  <si>
    <t>ПС "Новорыбинка"</t>
  </si>
  <si>
    <t>Ивановская - Новорыбинка</t>
  </si>
  <si>
    <t>Алексеевка - Новорыбинка</t>
  </si>
  <si>
    <t>АС-70,
СШ-35 кВ АС-120,
 заградитель ВЧЗС-100 в сторону ПС "Новорыбинка", 
ТТ-100/5 на МВ-35 кВ ПС "Новорыбинка" на ПС "Алексеевка"</t>
  </si>
  <si>
    <t xml:space="preserve">Загрузка ВЛ-35 кВ Петровка - Белое Озеро (Тастак тяговая) - Новокубанка - Раевка - Шортанды </t>
  </si>
  <si>
    <t xml:space="preserve">ВЛ-35 кВ Петровка - Белое Озеро (Тастак тяговая) - Новокубанка - Раевка - Шортанды </t>
  </si>
  <si>
    <t>ПС "Белое Озеро"</t>
  </si>
  <si>
    <t>Петровка - Белое Озеро</t>
  </si>
  <si>
    <t>ПС "Агат"</t>
  </si>
  <si>
    <t>отпайка на ПС "Агат" от ВЛ-35 кВ Петровка - Белое Озеро</t>
  </si>
  <si>
    <t>ПС "Кара-Адыр"</t>
  </si>
  <si>
    <t>отпайка на ПС "Кара-Адыр" от ВЛ-35 кВ Петровка - Белое Озеро</t>
  </si>
  <si>
    <t>Белое Озеро - Новокубанка</t>
  </si>
  <si>
    <t>ПС "Новокубанка"</t>
  </si>
  <si>
    <t>ПС "Раевка"</t>
  </si>
  <si>
    <t>Новокубанка - Раевка</t>
  </si>
  <si>
    <t xml:space="preserve">Шортанды - Раевка </t>
  </si>
  <si>
    <t>Белое  Озеро - Тастак тяговая</t>
  </si>
  <si>
    <t>МКТП 35/0,4  кВ Бригада №1</t>
  </si>
  <si>
    <t>отпайка на МКТП "Бригада№1" от ВЛ-35 кВ Петровка - Белое Озеро</t>
  </si>
  <si>
    <t>10,7
4,6</t>
  </si>
  <si>
    <t>19,6
1,6</t>
  </si>
  <si>
    <t>отпайка на МКТП"РРС" от ВЛ-35 кВ "Белое  Озеро - Тастак тяговая"</t>
  </si>
  <si>
    <t>МКТП 35/0,4 кВ "РРС"</t>
  </si>
  <si>
    <t>АС-50,
СШ-35 кВ АС-150,
 ТТ-150/5 выносной  на МВ-35 кВ ПС "Белое Озеро",
заградитель ВЧЗС-100 в сторону ПС "Белое Озеро" на ПС "Петровка"</t>
  </si>
  <si>
    <t>АС-95, 
СШ-35 кВ АС-95,
ТТ-200/5 на МВ-35 кВ  ТПС "Тастак тяговая", ПС "Петровка" и ПС "Новокубанка-Раевка" на ПС "Белое Озеро"</t>
  </si>
  <si>
    <t>АС-50,
СШ-35 кВ АС-70,
ТТ-200/5 на МВ-35 кВ ПС "Раевка" и ПС "Белое Озеро",
 заградитель ВЧЗС-100 в сторону ПС "Белое Озеро" на ПС "Новокубанка"</t>
  </si>
  <si>
    <t>Загрузка ВЛ-35 кВ Шортанды - Раевка - Гуляй Поле - Трудовая -Акколь -Алексеевка</t>
  </si>
  <si>
    <t>ВЛ-35 кВ Шортанды - Раевка - Гуляй Поле - Трудовая -Акколь -Алексеевка</t>
  </si>
  <si>
    <t>ПС "Гуляй Поле"</t>
  </si>
  <si>
    <t>Раевка - Гуляй Поле</t>
  </si>
  <si>
    <t>ПС "Трудовая"</t>
  </si>
  <si>
    <t>Гуляй Поле - Трудовая</t>
  </si>
  <si>
    <t>ПС "Акколь"</t>
  </si>
  <si>
    <t>Трудовая - Акколь</t>
  </si>
  <si>
    <t>Алексеевка - Акколь</t>
  </si>
  <si>
    <t>10,9</t>
  </si>
  <si>
    <t>АС-95, 
СШ-35 кВ АС-70, 
ТТ-50/5  на СМВ-35 кВ,
ТТ-75/5 выносной в сторону ПС "Трудовая" на ПС "Гуляй Поле"</t>
  </si>
  <si>
    <t>АС-70, 
СШ-35 кВ АС-70,
 заградитель ВЧЗС-100 в сторону ПС "Алексеевка" на ПС "Акколь"</t>
  </si>
  <si>
    <t>АС-70, 
СШ-35 кВ АС-120,
 ТТ-100/5 выносной на МВ-35 кВ Трудовая, заградитель ВЧЗС-100 в сторону ПС "Трудовая" на ПС "Алексеевка"</t>
  </si>
  <si>
    <t>ПС "Гусарка"</t>
  </si>
  <si>
    <t>ПС "Кенес"</t>
  </si>
  <si>
    <t>ПС "Джамбул"</t>
  </si>
  <si>
    <t>Алексеевка - Гусарка</t>
  </si>
  <si>
    <t>Гусарка - Кенес</t>
  </si>
  <si>
    <t>Кенес - Джамбул</t>
  </si>
  <si>
    <t>Никольская - Джамбул</t>
  </si>
  <si>
    <t>46,8</t>
  </si>
  <si>
    <t>АС-50, 
СШ-35 кВ АС-120,
ТТ-100/5 выносные в сторону ПС "Гусарка" на ПС "Алексеевка"</t>
  </si>
  <si>
    <t>АС-70,
 СШ-35 кВ АС-70,
 заградитель ВЧЗС-600 в сторону ПС "Гусарка" и ПС "Джамбул" на ПС "Кенес"</t>
  </si>
  <si>
    <t>АС-70,
 СШ-35 кВ АС-70,
ТТ-150/5 на СМВ-35 кВ на ПС "Джамбул"</t>
  </si>
  <si>
    <t>АС-50,
 СШ-35 кВ АС-95,
 ТТ-50/5 ас МВ-35 кВ Джамбул на ПС "Никольская"</t>
  </si>
  <si>
    <t xml:space="preserve">Загрузка ВЛ-35 кВ Никольская - Наумовка - Капитоновка - Иванковка - Карамышевка </t>
  </si>
  <si>
    <t xml:space="preserve">ВЛ-35 кВ Никольская - Наумовка - Капитоновка - Иванковка - Карамышевка </t>
  </si>
  <si>
    <t>ПС "Наумовка"</t>
  </si>
  <si>
    <t>ПС "Капитоновка"</t>
  </si>
  <si>
    <t>ПС "Иванковка"</t>
  </si>
  <si>
    <t>Никольская - Наумовка</t>
  </si>
  <si>
    <t>Наумовка - Капитоновка</t>
  </si>
  <si>
    <t>Капитоновка - Иванковка</t>
  </si>
  <si>
    <t>Карамышевка - Иванковка</t>
  </si>
  <si>
    <t>АС-50, 
СШ-35 кВ АС-95,
ТТ-50/5 на МВ-35 кВ Капитоновка на ПС "Никольская"</t>
  </si>
  <si>
    <t>АС-50,
СШ-35 кВ АС-50,
 ТТ-200/5 на СМВ-35 кВ на ПС "Наумовка"</t>
  </si>
  <si>
    <t>АС-50, 
СШ-35 кВ АС-70,
загродитель ВЧЗС-600 в сторону ПС "Никольская" на ПС "Капитоновка"</t>
  </si>
  <si>
    <t>АС-70, 
СШ-35 кВ АС-70 на ПС "Иванковка"</t>
  </si>
  <si>
    <t>АС-70,
 СШ-35 кВ  АС-120, 
ТТ-150/5 на МВ-35 кВ Капитоновка на ПС "Карамышевка"</t>
  </si>
  <si>
    <t>ПС "Отрадное"</t>
  </si>
  <si>
    <t>АС-70, 
СШ-35 кВ АС-50, 
ТТ-150/5 на СМВ-35 кВ ПС "Отрадное"</t>
  </si>
  <si>
    <t>АС-70, 
СШ-35 кВ АС-70, 
ТТ-100/5 на МВ-35 кВ Карамышевка на ПС "Гвардеец"</t>
  </si>
  <si>
    <t>Карамышевка - Отрадное правая цепь</t>
  </si>
  <si>
    <t>Карамышевка - Отрадное левая цепь</t>
  </si>
  <si>
    <t>Загрузка ВЛ-35 кВ Карамышевка - Ерголка - Колоколовка - СПГО - Заводская</t>
  </si>
  <si>
    <t>ВЛ-35 кВ Карамышевка - Ерголка - Колоколовка - СПГО - Заводская</t>
  </si>
  <si>
    <t>ПС "Ерголка"</t>
  </si>
  <si>
    <t>Карамышевка - Ерголка</t>
  </si>
  <si>
    <t>1,25
15,4</t>
  </si>
  <si>
    <t>ПС "Колоколовка"</t>
  </si>
  <si>
    <t>Ерголка - Колоколовка</t>
  </si>
  <si>
    <t>1,25
27,6
5,2</t>
  </si>
  <si>
    <t>ПС "Вознесенка"</t>
  </si>
  <si>
    <t>отпайка на ПС "Вознесенка" от ВЛ-35 кВ Ерголка - Колоколовка</t>
  </si>
  <si>
    <t>2,1
6,3</t>
  </si>
  <si>
    <t>ПС "СПГО"</t>
  </si>
  <si>
    <t>Колоколовка - СПГО</t>
  </si>
  <si>
    <t>4,3</t>
  </si>
  <si>
    <t>Заводская - СПГО</t>
  </si>
  <si>
    <t xml:space="preserve">АС-35,
 СШ-35 кВ АС-120,
 ТТ-100/5 выносной в сторону ПС "Колоколовка" на ПС "Карамышевка"
</t>
  </si>
  <si>
    <t>АС-35,
СШ-35 кВ АС-95 на ПС "Ерголка"</t>
  </si>
  <si>
    <t>АС-35,
 СШ-35 кВ АС-95 на ПС "Вознесенка"</t>
  </si>
  <si>
    <t>АС-35,
 СШ-35 кВ АС-70,
ТТ-200/5 на МВ-35 кВ Карамышевка на ПС "Колоколовка"</t>
  </si>
  <si>
    <t>АС-95,
 СШ-35 кВ АС-95 на ПС "СПГО"</t>
  </si>
  <si>
    <t xml:space="preserve">АС-95, 
СШ-35 кВ АС-300,
ТТ-150/5 на ЭВ-35 кВ Степгеология на ПС "Заводская"
</t>
  </si>
  <si>
    <t>ПС "Элеватор"</t>
  </si>
  <si>
    <t>ПС "МПФ"</t>
  </si>
  <si>
    <t>Заводская  - СПГО</t>
  </si>
  <si>
    <t>АС-95,
СШ-35 кВ АС- на ПС "Элеваторная</t>
  </si>
  <si>
    <t>отпайка на ПС "Элеватор" от ВЛ-35 кВ Колоколовка - СПГО</t>
  </si>
  <si>
    <t>АС-95,
 СШ-35 кВ АС-95 на ПС "СПГО".
СШ-35 кВ АС-300,
 ТТ-150/5 на ЭВ-35 кВ степгеология на ПС "Заводская"</t>
  </si>
  <si>
    <t>АС-95,
СШ-35 кВ АС-70, ТТ-200/5 на МВ-35 кВ  карамышевка на ПС "Заводская"</t>
  </si>
  <si>
    <t>Загрузка ВЛ-35 кВ Заводская - Карьер -Прогресс - Баймурза -Даниловка -Никольская</t>
  </si>
  <si>
    <t>ВЛ-35 кВ Заводская - Карьер -Прогресс - Баймурза -Даниловка -Никольская</t>
  </si>
  <si>
    <t>МКТП 35/0,4 кВ "Дорожная"</t>
  </si>
  <si>
    <t>ПС "Прогресс"</t>
  </si>
  <si>
    <t>ПС "Баймурза"</t>
  </si>
  <si>
    <t>ПС "Даниловка"</t>
  </si>
  <si>
    <t>Никольская - Даниловка</t>
  </si>
  <si>
    <t>Заводская - Карьер"</t>
  </si>
  <si>
    <t>отпайка на МКТП"Дорожная" от ВЛ-35 кВ Заводская - Карьер</t>
  </si>
  <si>
    <t>Прогресс - Баймурза</t>
  </si>
  <si>
    <t>Баймурза - Даниловка</t>
  </si>
  <si>
    <t>АС-70
 АС-95</t>
  </si>
  <si>
    <t>2,5
7,88</t>
  </si>
  <si>
    <t>13,7</t>
  </si>
  <si>
    <t xml:space="preserve">АС-50, 
СШ-35 кВ АС-95,ТТ-150/5 на МВ-35 кВ Даниловка на ПС "Никольская"
</t>
  </si>
  <si>
    <t>АС-50, 
СШ-35 кВ АС-70, ТТ-100/5 на МВ-35 кВ Байурза на ПС "Даниловка"</t>
  </si>
  <si>
    <t>АС-50, 
ТТ-300/5 на ТПС "Ерментау тяговая"</t>
  </si>
  <si>
    <t>59,7
3,5
4</t>
  </si>
  <si>
    <t>29,7
19,7</t>
  </si>
  <si>
    <t>АС-50
АС-70 АС-95</t>
  </si>
  <si>
    <t>45,2
15,7
12,4</t>
  </si>
  <si>
    <t>АС-95, 
ТТ-150/5 на ТПС "Тастак тяговая"</t>
  </si>
  <si>
    <t xml:space="preserve">АС-95,
СШ-35 кВ АС-95 на ПС "Шортанды"
</t>
  </si>
  <si>
    <t xml:space="preserve">АС-50, 
СШ-35 кВ АС-95 на ПС "Раевка"
</t>
  </si>
  <si>
    <t>АС-50,
СШ-35 кВ АС-70 на ПС "Кара-Адыр"</t>
  </si>
  <si>
    <t>АС-95,
СШ-35 кВ АС-70 на ПС "Агат"</t>
  </si>
  <si>
    <t>21,5</t>
  </si>
  <si>
    <t>10,6</t>
  </si>
  <si>
    <t>АС-35
АС-50
АС-70
АС-95</t>
  </si>
  <si>
    <t xml:space="preserve">АС-70,
СШ-35 кВ АС-95 на ПС "Шортанды"
</t>
  </si>
  <si>
    <t>АС-50, 
СШ-35 кВ АС-95 на ПС "Раевка"</t>
  </si>
  <si>
    <t>АС-95,
 СШ-35 кВ АС-70 на ПС "Трудовая"</t>
  </si>
  <si>
    <t>25,6
62,39</t>
  </si>
  <si>
    <t>46,8
66,9
0,053</t>
  </si>
  <si>
    <t>АС-70, 
СШ-35 кВ АС-70 на ПС "Гусарка"</t>
  </si>
  <si>
    <t>48,34
44,8</t>
  </si>
  <si>
    <t>отпайка на ПС "Гвардеец" от ВЛ-35 кВ Отрадное - Карамышевка правая цепь</t>
  </si>
  <si>
    <t>4,6
43
42,95</t>
  </si>
  <si>
    <t>36
2,5
7,88</t>
  </si>
  <si>
    <t>АС-120</t>
  </si>
  <si>
    <t>23,6</t>
  </si>
  <si>
    <t xml:space="preserve">АС-70, 
СШ-35 кВ АС-70, ТТ-50/5 на СМВ-35 кВ,
 ТТ-50/5 выносной в сторону ПС "Антоновка" на ПС "Южная"
</t>
  </si>
  <si>
    <t xml:space="preserve">АС-50,
 СШ-35 кВ АС-50,
ТТ-200/5 на МВ-35 кВ Заря,
 ТТ-100/5 выносной в сторону ПС "Южная" на ПС "Антоновка"
</t>
  </si>
  <si>
    <t xml:space="preserve">АС-50, 
СШ-35 кВ АС-50 на ПС "Заря"
</t>
  </si>
  <si>
    <t>АС-50,
СШ-35 кВ АС-50,
ТТ-200/5 на МВ-35 кВ Заря на ПС "Софиевка"</t>
  </si>
  <si>
    <t>АС-70 ,
СШ-35 кВ АС-50, 
ТТ-150/5 на СЭВ-35 кВ на ПС "Куянды"</t>
  </si>
  <si>
    <t xml:space="preserve">
АС-50,
 ТТ-200/5 на ПС "Жолымбет",
ТТ-300/5 на  ПС "Коянды-Южная"
</t>
  </si>
  <si>
    <t xml:space="preserve">АС-50, 
СШ-35 кВ АС-50 на ПС "Красноводская"
</t>
  </si>
  <si>
    <t xml:space="preserve">АС-35,
СШ-35 кВ АС-95 на ПС "Амангельды"
</t>
  </si>
  <si>
    <t>нет трансформатора</t>
  </si>
  <si>
    <t>Загрузка ВЛ-35 кВ Джалтырь - Акбиет - Пригородная - Андреевка - Петровка</t>
  </si>
  <si>
    <t>ВЛ-35 кВ Джалтырь - Акбиет - Пригородная - Андреевка - Петровка</t>
  </si>
  <si>
    <t>АС-50,
СШ-35 кВ АС-95 на ПС "Андреевка"</t>
  </si>
  <si>
    <t xml:space="preserve">АС-70, 
СШ-35 кВ АС-120, ТТ-100/5 выностные в сторону ПС "Отрадное" цепь правая, левая на ПС "Карамышевка"
</t>
  </si>
  <si>
    <t>АС-35, 
ТТ-300/5 на ТПС "Еркиншилик тяговая"</t>
  </si>
  <si>
    <t>АС-50,
СШ-35 кВ АС-70,
ТТ-150/5 на СМВ-35 кВ на ПС "Ленинская"</t>
  </si>
  <si>
    <t>АС-50,
СШ-35 кВ АС-70,
ТТ-300/5 на  МВ-35-2, 
ТТ-100/5 на МВ-35 кВ Ленинская и Константиновка, 
ТТ-50/5  на МВ-35 кВ Новодолинка на ПС "Белоярка"</t>
  </si>
  <si>
    <t xml:space="preserve">
АС-50, 
СШ-35 кВ АС-70 на ПС "Горная"
</t>
  </si>
  <si>
    <t xml:space="preserve">АС-70,
СШ-35 кВ АС-95 на ПС "Одесская"
 </t>
  </si>
  <si>
    <t>Искра - Одесская</t>
  </si>
  <si>
    <t xml:space="preserve">АС-70,
СШ-35 кВ АС-70 на ПС "Ивановская"
</t>
  </si>
  <si>
    <t xml:space="preserve">АС-70,
СШ-35 кВ АС-70 на ПС "Новорыбинка"
</t>
  </si>
  <si>
    <t>11,4</t>
  </si>
  <si>
    <t>1,2
36,3
4,6
55,34</t>
  </si>
  <si>
    <t xml:space="preserve">АС-95
</t>
  </si>
  <si>
    <t>АС-70
АС-120</t>
  </si>
  <si>
    <t>28
44,2</t>
  </si>
  <si>
    <t xml:space="preserve">Загрузка ВЛ-35 кВ Карамышевка - Отрадное цепь правая, левая </t>
  </si>
  <si>
    <t>ВЛ-35 кВ Карамышевка - Отрадное цепь правая, левая</t>
  </si>
  <si>
    <t>АС-50,
СШ-35 кВ АС-300,
 ТТ-150/5 на ЭВ-35 кВ Баймурза и Карьер на ПС "Заводская"</t>
  </si>
  <si>
    <t>Загрузка ВЛ-35 кВ Журавлевка -Красноводская - Новый Колутон  - Новобратская - Аменгельды - Карамышевка</t>
  </si>
  <si>
    <t>Загрузка ВЛ-35 кВ Джалтырь - Жарсуатская - Кызыл-Жарская - Журавлевка</t>
  </si>
  <si>
    <t>Загрузка ВЛ-35 кВ Еркеншилик тяговая - Благодатная - Ленинская - Белоярка</t>
  </si>
  <si>
    <t xml:space="preserve">
78
</t>
  </si>
  <si>
    <t xml:space="preserve">
АС-50
</t>
  </si>
  <si>
    <t>Загрузка ВЛ-35 кВ Еркеншилик тяговая  -Новодолинка - Белоярка</t>
  </si>
  <si>
    <t xml:space="preserve">ВЛ-35 кВ Еркеншилик тяговая - Благодатная - Ленинская - Белоярка - </t>
  </si>
  <si>
    <t xml:space="preserve">ВЛ-35 кВ Еркеншилик тяговая - Новодолинка - Белоярка </t>
  </si>
  <si>
    <t>47,64
25</t>
  </si>
  <si>
    <t>АС-70, 
ТТ-300/5 на ТПС "Еркеншилик тяговая".
СШ-35 кВ АС-95,
 200/5 на СМВ-35 кВ,
 заградитель ВЧЗС-100 в сторону ТПС "Еркеншилик тяговая" и ПС "Белоярка" на ПС "Новодолинка"</t>
  </si>
  <si>
    <t>Новодолинка _ Белоярка</t>
  </si>
  <si>
    <t>АС-35,
СШ-35 кВ АС-70,
ТТ-300/5 на  МВ-35-2, 
ТТ-100/5 на МВ-35 кВ Ленинская и Константиновка, 
ТТ-50/5  на МВ-35 кВ Новодолинка на ПС "Белоярка"</t>
  </si>
  <si>
    <t>Ерментау тяговая - Ерментау</t>
  </si>
  <si>
    <t>4,2
55,5</t>
  </si>
  <si>
    <t xml:space="preserve">Загрузка ВЛ-35 кВ Ерментау - Город-2 правая, левая цепь. </t>
  </si>
  <si>
    <t xml:space="preserve">ВЛ-35 кВ Ерментау - Город-2 правая, левая цепь </t>
  </si>
  <si>
    <t xml:space="preserve">Загрузка ВЛ-35 кВ Алексеевка - Гусарка - Кенес - Джамбул - Никольская </t>
  </si>
  <si>
    <t xml:space="preserve">ВЛ-35 кВ Алексеевка - Гусарка - Кенес - Джамбул - Никольская </t>
  </si>
  <si>
    <t>Ерментау - Уленты ( от ПС "Ерментау" до ПС "Сары-Адыр")</t>
  </si>
  <si>
    <t>Ерментау - Уленты (от ПС "Сары-Адыр" до ПС "Уленты")</t>
  </si>
  <si>
    <t>Колоколовка - СПГО (без отпайки на ПС "Элеватор")</t>
  </si>
  <si>
    <t>Загрузка ВЛ-35 кВ Заводская - МПФ</t>
  </si>
  <si>
    <t>1,1
8,3</t>
  </si>
  <si>
    <t>Заводская - МПФ</t>
  </si>
  <si>
    <t>КЛ-35 кВ
1х95нк/45-35, АС-95, СШ-35 кВ АС-300, ТТ-150/5 выносной в сторону ПС "МПФ" на ПС "Заводская"</t>
  </si>
  <si>
    <t xml:space="preserve">КЛ-35 кВ
1х95нк/45-35, АС-95
</t>
  </si>
  <si>
    <t>КЛ-35 кВ
1х95нк/45-35,
АС-95</t>
  </si>
  <si>
    <t>КЛ-35 кВ 1х95нк/45-35,
АС-95</t>
  </si>
  <si>
    <t xml:space="preserve">АС-95 </t>
  </si>
  <si>
    <t>Загрузка ВЛ-35 кВ СМЭС на 01. 01.2025 год.</t>
  </si>
  <si>
    <t xml:space="preserve">Загрузка ВЛ-35 кВ Еркеншилик тяговая - Павловка - Звенигородка - Город-1 - Ерментау - Ерментау тяговая </t>
  </si>
  <si>
    <t>Загрузка ВЛ-35 кВ Биржан Сал (Макинская) - Элеватор - СПГО - Заводская</t>
  </si>
  <si>
    <t>АС-95, 
ТТ-200/5 в сторону ПС "Элеватор" на ПС "Биржан Сал" (Макинская)</t>
  </si>
  <si>
    <t>ВЛ-35 кВ Биржан Сал (Макинская) - Элеватор - СПГО - Заводская</t>
  </si>
  <si>
    <t>Биржан Сал (Макинская) - Элеватор</t>
  </si>
  <si>
    <t>отпайка на ПС "МПФ" от ВЛ-35 кВ Биржан Сал (Макинская) - Элеватор</t>
  </si>
  <si>
    <t>ПС "Птице Фабрика" (ТОО "Аккол Кус")</t>
  </si>
  <si>
    <t>отпайка от  ВЛ-35кВ Алексеевка - Гусарка</t>
  </si>
  <si>
    <t>АС-95,
СШ-35 кВ АС-95,
ТТ-150/5 на ВВ-35 кВ ПС "Одесская" на ПС "Искра"</t>
  </si>
  <si>
    <t>АС-50,
СШ-35 кВ АС-95,
ТТ-150/5 на ВВ-35 кВ ПС "Минская" на ПС "Искра"</t>
  </si>
  <si>
    <t>АС-70,
СШ-35 кВ АС-95,
ТТ-150/5 на ВВ-35 кВ ПС "Ивановская" на ПС "Искра"</t>
  </si>
  <si>
    <t xml:space="preserve">АС-35 </t>
  </si>
  <si>
    <t>Биржан Сал (Макинск) - Заводская с отпайками на ПС "Карер" и ПС "Прогресс"</t>
  </si>
  <si>
    <t>49,1
43,04
12,72</t>
  </si>
  <si>
    <t>5,95
6,843</t>
  </si>
  <si>
    <t>3,87
3,227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</si>
</sst>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/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/>
    <xf numFmtId="0" fontId="0" fillId="3" borderId="0" xfId="0" applyFill="1"/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/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/>
    <xf numFmtId="0" fontId="11" fillId="3" borderId="0" xfId="0" applyFont="1" applyFill="1"/>
    <xf numFmtId="0" fontId="9" fillId="3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0" xfId="0" applyFill="1"/>
    <xf numFmtId="0" fontId="11" fillId="5" borderId="0" xfId="0" applyFont="1" applyFill="1"/>
    <xf numFmtId="164" fontId="2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5" borderId="8" xfId="0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208"/>
  <sheetViews>
    <sheetView tabSelected="1" zoomScale="90" zoomScaleNormal="90" workbookViewId="0">
      <pane ySplit="6" topLeftCell="A7" activePane="bottomLeft" state="frozen"/>
      <selection pane="bottomLeft" activeCell="S138" sqref="S138"/>
    </sheetView>
  </sheetViews>
  <sheetFormatPr defaultRowHeight="15" x14ac:dyDescent="0.25"/>
  <cols>
    <col min="1" max="1" width="6.85546875" customWidth="1"/>
    <col min="2" max="2" width="22.7109375" customWidth="1"/>
    <col min="3" max="3" width="7.7109375" customWidth="1"/>
    <col min="4" max="4" width="7.5703125" customWidth="1"/>
    <col min="5" max="5" width="6.7109375" customWidth="1"/>
    <col min="6" max="6" width="12.42578125" customWidth="1"/>
    <col min="7" max="7" width="21.5703125" customWidth="1"/>
    <col min="8" max="8" width="9.140625" customWidth="1"/>
    <col min="9" max="9" width="16.5703125" customWidth="1"/>
    <col min="10" max="11" width="12.28515625" customWidth="1"/>
    <col min="12" max="12" width="15.140625" customWidth="1"/>
    <col min="13" max="13" width="10.5703125" customWidth="1"/>
    <col min="14" max="14" width="10.42578125" customWidth="1"/>
    <col min="15" max="15" width="14.85546875" customWidth="1"/>
    <col min="16" max="16" width="20.42578125" customWidth="1"/>
    <col min="17" max="17" width="11.85546875" customWidth="1"/>
    <col min="18" max="18" width="10.7109375" customWidth="1"/>
    <col min="19" max="19" width="9.42578125" customWidth="1"/>
    <col min="20" max="21" width="10.42578125" customWidth="1"/>
    <col min="22" max="22" width="9.140625" customWidth="1"/>
    <col min="23" max="23" width="10.85546875" customWidth="1"/>
    <col min="24" max="28" width="14.5703125" customWidth="1"/>
    <col min="29" max="29" width="19" customWidth="1"/>
  </cols>
  <sheetData>
    <row r="2" spans="1:48" ht="18.75" x14ac:dyDescent="0.25">
      <c r="A2" s="4"/>
      <c r="B2" s="90" t="s">
        <v>382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11"/>
      <c r="Y2" s="1"/>
      <c r="Z2" s="1"/>
      <c r="AA2" s="1"/>
      <c r="AB2" s="1"/>
      <c r="AC2" s="1"/>
      <c r="AD2" s="1"/>
    </row>
    <row r="3" spans="1:48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48" s="2" customFormat="1" ht="85.5" customHeight="1" x14ac:dyDescent="0.25">
      <c r="A4" s="91" t="s">
        <v>10</v>
      </c>
      <c r="B4" s="91" t="s">
        <v>19</v>
      </c>
      <c r="C4" s="91" t="s">
        <v>2</v>
      </c>
      <c r="D4" s="91" t="s">
        <v>3</v>
      </c>
      <c r="E4" s="91" t="s">
        <v>4</v>
      </c>
      <c r="F4" s="91" t="s">
        <v>0</v>
      </c>
      <c r="G4" s="91" t="s">
        <v>7</v>
      </c>
      <c r="H4" s="91" t="s">
        <v>8</v>
      </c>
      <c r="I4" s="91" t="s">
        <v>1</v>
      </c>
      <c r="J4" s="91" t="s">
        <v>27</v>
      </c>
      <c r="K4" s="91" t="s">
        <v>26</v>
      </c>
      <c r="L4" s="91" t="s">
        <v>28</v>
      </c>
      <c r="M4" s="91" t="s">
        <v>15</v>
      </c>
      <c r="N4" s="91" t="s">
        <v>16</v>
      </c>
      <c r="O4" s="93" t="s">
        <v>17</v>
      </c>
      <c r="P4" s="93" t="s">
        <v>9</v>
      </c>
      <c r="Q4" s="93" t="s">
        <v>18</v>
      </c>
      <c r="R4" s="98" t="s">
        <v>20</v>
      </c>
      <c r="S4" s="99"/>
      <c r="T4" s="93" t="s">
        <v>21</v>
      </c>
      <c r="U4" s="93" t="s">
        <v>5</v>
      </c>
      <c r="V4" s="93" t="s">
        <v>6</v>
      </c>
      <c r="W4" s="93" t="s">
        <v>24</v>
      </c>
      <c r="X4" s="96" t="s">
        <v>25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</row>
    <row r="5" spans="1:48" s="2" customFormat="1" ht="59.25" customHeigh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4"/>
      <c r="P5" s="94"/>
      <c r="Q5" s="94"/>
      <c r="R5" s="10" t="s">
        <v>22</v>
      </c>
      <c r="S5" s="10" t="s">
        <v>23</v>
      </c>
      <c r="T5" s="94"/>
      <c r="U5" s="94"/>
      <c r="V5" s="94"/>
      <c r="W5" s="94"/>
      <c r="X5" s="97"/>
      <c r="Y5" s="81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3"/>
      <c r="AL5" s="73"/>
      <c r="AM5" s="73"/>
      <c r="AN5" s="73"/>
      <c r="AO5" s="73"/>
      <c r="AP5" s="73"/>
      <c r="AQ5" s="73"/>
      <c r="AR5" s="73"/>
    </row>
    <row r="6" spans="1:48" s="3" customFormat="1" x14ac:dyDescent="0.2">
      <c r="A6" s="7">
        <v>1</v>
      </c>
      <c r="B6" s="8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9">
        <v>15</v>
      </c>
      <c r="P6" s="9">
        <v>16</v>
      </c>
      <c r="Q6" s="9">
        <v>17</v>
      </c>
      <c r="R6" s="9">
        <v>18</v>
      </c>
      <c r="S6" s="9">
        <v>19</v>
      </c>
      <c r="T6" s="9">
        <v>20</v>
      </c>
      <c r="U6" s="9">
        <v>21</v>
      </c>
      <c r="V6" s="9">
        <v>22</v>
      </c>
      <c r="W6" s="9">
        <v>23</v>
      </c>
      <c r="X6" s="82">
        <v>24</v>
      </c>
      <c r="Y6" s="81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6"/>
      <c r="AT6" s="6"/>
      <c r="AU6" s="6"/>
      <c r="AV6" s="5"/>
    </row>
    <row r="7" spans="1:48" s="2" customFormat="1" ht="34.5" customHeight="1" x14ac:dyDescent="0.25">
      <c r="A7" s="95" t="s">
        <v>59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7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</row>
    <row r="8" spans="1:48" s="13" customFormat="1" ht="78" customHeight="1" x14ac:dyDescent="0.25">
      <c r="A8" s="16" t="s">
        <v>11</v>
      </c>
      <c r="B8" s="17" t="s">
        <v>60</v>
      </c>
      <c r="C8" s="18"/>
      <c r="D8" s="18"/>
      <c r="E8" s="18"/>
      <c r="F8" s="18">
        <v>35</v>
      </c>
      <c r="G8" s="18"/>
      <c r="H8" s="18" t="s">
        <v>58</v>
      </c>
      <c r="I8" s="18" t="s">
        <v>396</v>
      </c>
      <c r="J8" s="18">
        <v>12.7</v>
      </c>
      <c r="K8" s="18">
        <v>13.6</v>
      </c>
      <c r="L8" s="18">
        <f>SUM(L9:L15)</f>
        <v>9.27</v>
      </c>
      <c r="M8" s="18">
        <f>SUM(M9:M15)</f>
        <v>9.18</v>
      </c>
      <c r="N8" s="18">
        <f>SUM(N9:N15)</f>
        <v>3.2789999999999999</v>
      </c>
      <c r="O8" s="18">
        <f>SUM(O9:O15)</f>
        <v>21.728999999999999</v>
      </c>
      <c r="P8" s="18" t="s">
        <v>329</v>
      </c>
      <c r="Q8" s="18"/>
      <c r="R8" s="18"/>
      <c r="S8" s="18"/>
      <c r="T8" s="18"/>
      <c r="U8" s="18"/>
      <c r="V8" s="71">
        <f>O8/K8*100</f>
        <v>159.77205882352939</v>
      </c>
      <c r="W8" s="12">
        <f>SUM(W12:W15)</f>
        <v>-0.59900000000000109</v>
      </c>
      <c r="X8" s="20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8" s="32" customFormat="1" ht="42.75" customHeight="1" x14ac:dyDescent="0.25">
      <c r="A9" s="26" t="s">
        <v>12</v>
      </c>
      <c r="B9" s="27"/>
      <c r="C9" s="28"/>
      <c r="D9" s="28"/>
      <c r="E9" s="28"/>
      <c r="F9" s="28">
        <v>35</v>
      </c>
      <c r="G9" s="28" t="s">
        <v>55</v>
      </c>
      <c r="H9" s="28" t="s">
        <v>56</v>
      </c>
      <c r="I9" s="28" t="s">
        <v>57</v>
      </c>
      <c r="J9" s="28">
        <v>16</v>
      </c>
      <c r="K9" s="28">
        <v>17.2</v>
      </c>
      <c r="L9" s="28">
        <v>0</v>
      </c>
      <c r="M9" s="28">
        <v>0</v>
      </c>
      <c r="N9" s="28">
        <v>0</v>
      </c>
      <c r="O9" s="28">
        <f>SUM(L9:N9)</f>
        <v>0</v>
      </c>
      <c r="P9" s="28" t="s">
        <v>31</v>
      </c>
      <c r="Q9" s="28"/>
      <c r="R9" s="28"/>
      <c r="S9" s="28"/>
      <c r="T9" s="28"/>
      <c r="U9" s="28"/>
      <c r="V9" s="70">
        <f t="shared" ref="V9:V14" si="0">O9/K9*100+V10</f>
        <v>139.62055403556772</v>
      </c>
      <c r="W9" s="28"/>
      <c r="X9" s="31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</row>
    <row r="10" spans="1:48" s="32" customFormat="1" ht="106.5" customHeight="1" x14ac:dyDescent="0.25">
      <c r="A10" s="26" t="s">
        <v>13</v>
      </c>
      <c r="B10" s="33" t="s">
        <v>40</v>
      </c>
      <c r="C10" s="30">
        <v>2.5</v>
      </c>
      <c r="D10" s="30">
        <v>2.5</v>
      </c>
      <c r="E10" s="30"/>
      <c r="F10" s="30">
        <v>35</v>
      </c>
      <c r="G10" s="34" t="s">
        <v>54</v>
      </c>
      <c r="H10" s="28" t="s">
        <v>30</v>
      </c>
      <c r="I10" s="28">
        <v>21.7</v>
      </c>
      <c r="J10" s="30">
        <v>16</v>
      </c>
      <c r="K10" s="30">
        <v>17.2</v>
      </c>
      <c r="L10" s="30">
        <v>0.27</v>
      </c>
      <c r="M10" s="30">
        <v>1.9E-2</v>
      </c>
      <c r="N10" s="30">
        <v>0</v>
      </c>
      <c r="O10" s="30">
        <f t="shared" ref="O10:O15" si="1">SUM(L10:N10)</f>
        <v>0.28900000000000003</v>
      </c>
      <c r="P10" s="29" t="s">
        <v>324</v>
      </c>
      <c r="Q10" s="30">
        <f t="shared" ref="Q10:Q15" si="2">MIN(C10:E10)</f>
        <v>2.5</v>
      </c>
      <c r="R10" s="30"/>
      <c r="S10" s="30"/>
      <c r="T10" s="30"/>
      <c r="U10" s="30">
        <f t="shared" ref="U10:U15" si="3">((O10-N10)/Q10)*100</f>
        <v>11.56</v>
      </c>
      <c r="V10" s="70">
        <f t="shared" si="0"/>
        <v>139.62055403556772</v>
      </c>
      <c r="W10" s="35">
        <f t="shared" ref="W10:W15" si="4">Q10-(O10-N10)</f>
        <v>2.2109999999999999</v>
      </c>
      <c r="X10" s="31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</row>
    <row r="11" spans="1:48" s="32" customFormat="1" ht="105" customHeight="1" x14ac:dyDescent="0.25">
      <c r="A11" s="26" t="s">
        <v>14</v>
      </c>
      <c r="B11" s="66" t="s">
        <v>41</v>
      </c>
      <c r="C11" s="30">
        <v>1</v>
      </c>
      <c r="D11" s="30">
        <v>1</v>
      </c>
      <c r="E11" s="30"/>
      <c r="F11" s="30">
        <v>35</v>
      </c>
      <c r="G11" s="67" t="s">
        <v>53</v>
      </c>
      <c r="H11" s="68" t="s">
        <v>35</v>
      </c>
      <c r="I11" s="28">
        <v>21</v>
      </c>
      <c r="J11" s="30">
        <v>12.7</v>
      </c>
      <c r="K11" s="30">
        <v>13.6</v>
      </c>
      <c r="L11" s="30">
        <v>0.68</v>
      </c>
      <c r="M11" s="30">
        <v>0.182</v>
      </c>
      <c r="N11" s="69">
        <v>0</v>
      </c>
      <c r="O11" s="30">
        <f t="shared" si="1"/>
        <v>0.8620000000000001</v>
      </c>
      <c r="P11" s="29" t="s">
        <v>325</v>
      </c>
      <c r="Q11" s="30">
        <f t="shared" si="2"/>
        <v>1</v>
      </c>
      <c r="R11" s="30"/>
      <c r="S11" s="30"/>
      <c r="T11" s="30"/>
      <c r="U11" s="30">
        <f t="shared" si="3"/>
        <v>86.200000000000017</v>
      </c>
      <c r="V11" s="70">
        <f t="shared" si="0"/>
        <v>137.9403214774282</v>
      </c>
      <c r="W11" s="35">
        <f t="shared" si="4"/>
        <v>0.1379999999999999</v>
      </c>
      <c r="X11" s="31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</row>
    <row r="12" spans="1:48" s="32" customFormat="1" ht="50.25" customHeight="1" x14ac:dyDescent="0.25">
      <c r="A12" s="26" t="s">
        <v>29</v>
      </c>
      <c r="B12" s="66" t="s">
        <v>42</v>
      </c>
      <c r="C12" s="30">
        <v>2.5</v>
      </c>
      <c r="D12" s="30">
        <v>1.6</v>
      </c>
      <c r="E12" s="26"/>
      <c r="F12" s="26" t="s">
        <v>32</v>
      </c>
      <c r="G12" s="67" t="s">
        <v>50</v>
      </c>
      <c r="H12" s="68" t="s">
        <v>51</v>
      </c>
      <c r="I12" s="28" t="s">
        <v>52</v>
      </c>
      <c r="J12" s="30">
        <v>12.7</v>
      </c>
      <c r="K12" s="30">
        <v>13.6</v>
      </c>
      <c r="L12" s="30">
        <v>1.2</v>
      </c>
      <c r="M12" s="30">
        <v>0.151</v>
      </c>
      <c r="N12" s="69">
        <v>0</v>
      </c>
      <c r="O12" s="30">
        <f t="shared" si="1"/>
        <v>1.351</v>
      </c>
      <c r="P12" s="29" t="s">
        <v>326</v>
      </c>
      <c r="Q12" s="30">
        <f t="shared" si="2"/>
        <v>1.6</v>
      </c>
      <c r="R12" s="30"/>
      <c r="S12" s="30"/>
      <c r="T12" s="30"/>
      <c r="U12" s="70">
        <f t="shared" si="3"/>
        <v>84.4375</v>
      </c>
      <c r="V12" s="70">
        <f t="shared" si="0"/>
        <v>131.60208618331055</v>
      </c>
      <c r="W12" s="35">
        <f t="shared" si="4"/>
        <v>0.24900000000000011</v>
      </c>
      <c r="X12" s="31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</row>
    <row r="13" spans="1:48" s="32" customFormat="1" ht="77.25" customHeight="1" x14ac:dyDescent="0.25">
      <c r="A13" s="26" t="s">
        <v>33</v>
      </c>
      <c r="B13" s="66" t="s">
        <v>43</v>
      </c>
      <c r="C13" s="30">
        <v>6.3</v>
      </c>
      <c r="D13" s="30">
        <v>6.3</v>
      </c>
      <c r="E13" s="26"/>
      <c r="F13" s="26" t="s">
        <v>32</v>
      </c>
      <c r="G13" s="67" t="s">
        <v>48</v>
      </c>
      <c r="H13" s="68" t="s">
        <v>49</v>
      </c>
      <c r="I13" s="28" t="s">
        <v>397</v>
      </c>
      <c r="J13" s="30">
        <v>12.7</v>
      </c>
      <c r="K13" s="30">
        <v>13.6</v>
      </c>
      <c r="L13" s="30">
        <v>1.28</v>
      </c>
      <c r="M13" s="30">
        <v>1.863</v>
      </c>
      <c r="N13" s="69">
        <v>3.2789999999999999</v>
      </c>
      <c r="O13" s="30">
        <f t="shared" si="1"/>
        <v>6.4219999999999997</v>
      </c>
      <c r="P13" s="29" t="s">
        <v>327</v>
      </c>
      <c r="Q13" s="30">
        <f t="shared" si="2"/>
        <v>6.3</v>
      </c>
      <c r="R13" s="30"/>
      <c r="S13" s="30"/>
      <c r="T13" s="30"/>
      <c r="U13" s="70">
        <f t="shared" si="3"/>
        <v>49.888888888888886</v>
      </c>
      <c r="V13" s="70">
        <f t="shared" si="0"/>
        <v>121.66826265389878</v>
      </c>
      <c r="W13" s="35">
        <f t="shared" si="4"/>
        <v>3.157</v>
      </c>
      <c r="X13" s="31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</row>
    <row r="14" spans="1:48" s="13" customFormat="1" ht="51" customHeight="1" x14ac:dyDescent="0.25">
      <c r="A14" s="16" t="s">
        <v>37</v>
      </c>
      <c r="B14" s="21" t="s">
        <v>44</v>
      </c>
      <c r="C14" s="19">
        <v>2.5</v>
      </c>
      <c r="D14" s="19"/>
      <c r="E14" s="16"/>
      <c r="F14" s="16" t="s">
        <v>32</v>
      </c>
      <c r="G14" s="23" t="s">
        <v>47</v>
      </c>
      <c r="H14" s="24" t="s">
        <v>31</v>
      </c>
      <c r="I14" s="18">
        <v>14.07</v>
      </c>
      <c r="J14" s="19">
        <v>16</v>
      </c>
      <c r="K14" s="19">
        <v>17.2</v>
      </c>
      <c r="L14" s="19">
        <v>0.3</v>
      </c>
      <c r="M14" s="19">
        <v>3.2250000000000001</v>
      </c>
      <c r="N14" s="25">
        <v>0</v>
      </c>
      <c r="O14" s="19">
        <f t="shared" si="1"/>
        <v>3.5249999999999999</v>
      </c>
      <c r="P14" s="18" t="s">
        <v>31</v>
      </c>
      <c r="Q14" s="19">
        <f>MIN(C14:E14)</f>
        <v>2.5</v>
      </c>
      <c r="R14" s="19"/>
      <c r="S14" s="19"/>
      <c r="T14" s="19"/>
      <c r="U14" s="19">
        <f t="shared" si="3"/>
        <v>141</v>
      </c>
      <c r="V14" s="71">
        <f t="shared" si="0"/>
        <v>74.447674418604663</v>
      </c>
      <c r="W14" s="14">
        <f t="shared" si="4"/>
        <v>-1.0249999999999999</v>
      </c>
      <c r="X14" s="20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</row>
    <row r="15" spans="1:48" s="13" customFormat="1" ht="60" customHeight="1" x14ac:dyDescent="0.25">
      <c r="A15" s="15" t="s">
        <v>38</v>
      </c>
      <c r="B15" s="22" t="s">
        <v>45</v>
      </c>
      <c r="C15" s="19">
        <v>6.3</v>
      </c>
      <c r="D15" s="19">
        <v>6.3</v>
      </c>
      <c r="E15" s="16"/>
      <c r="F15" s="16" t="s">
        <v>32</v>
      </c>
      <c r="G15" s="23" t="s">
        <v>46</v>
      </c>
      <c r="H15" s="24" t="s">
        <v>39</v>
      </c>
      <c r="I15" s="18" t="s">
        <v>398</v>
      </c>
      <c r="J15" s="19">
        <v>16</v>
      </c>
      <c r="K15" s="19">
        <v>17.2</v>
      </c>
      <c r="L15" s="19">
        <v>5.54</v>
      </c>
      <c r="M15" s="19">
        <v>3.74</v>
      </c>
      <c r="N15" s="25">
        <v>0</v>
      </c>
      <c r="O15" s="19">
        <f t="shared" si="1"/>
        <v>9.2800000000000011</v>
      </c>
      <c r="P15" s="18" t="s">
        <v>328</v>
      </c>
      <c r="Q15" s="19">
        <f t="shared" si="2"/>
        <v>6.3</v>
      </c>
      <c r="R15" s="19"/>
      <c r="S15" s="19"/>
      <c r="T15" s="19"/>
      <c r="U15" s="71">
        <f t="shared" si="3"/>
        <v>147.30158730158735</v>
      </c>
      <c r="V15" s="71">
        <f>O15/K15*100</f>
        <v>53.953488372093027</v>
      </c>
      <c r="W15" s="14">
        <f t="shared" si="4"/>
        <v>-2.9800000000000013</v>
      </c>
      <c r="X15" s="20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8" s="2" customFormat="1" ht="34.5" customHeight="1" x14ac:dyDescent="0.25">
      <c r="A16" s="83" t="s">
        <v>353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7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</row>
    <row r="17" spans="1:44" s="32" customFormat="1" ht="182.25" customHeight="1" x14ac:dyDescent="0.25">
      <c r="A17" s="26" t="s">
        <v>11</v>
      </c>
      <c r="B17" s="27" t="s">
        <v>82</v>
      </c>
      <c r="C17" s="28"/>
      <c r="D17" s="28"/>
      <c r="E17" s="28"/>
      <c r="F17" s="28">
        <v>35</v>
      </c>
      <c r="G17" s="28"/>
      <c r="H17" s="28" t="s">
        <v>103</v>
      </c>
      <c r="I17" s="28" t="s">
        <v>104</v>
      </c>
      <c r="J17" s="28">
        <v>10.6</v>
      </c>
      <c r="K17" s="28">
        <v>11.4</v>
      </c>
      <c r="L17" s="28">
        <f>SUM(L18:L23)</f>
        <v>1.0900000000000001</v>
      </c>
      <c r="M17" s="28">
        <f>SUM(M18:M23)</f>
        <v>0.28299999999999997</v>
      </c>
      <c r="N17" s="28">
        <f>SUM(N18:N23)</f>
        <v>0</v>
      </c>
      <c r="O17" s="28">
        <f>SUM(O18:O23)</f>
        <v>1.3730000000000002</v>
      </c>
      <c r="P17" s="29" t="s">
        <v>108</v>
      </c>
      <c r="Q17" s="28"/>
      <c r="R17" s="28"/>
      <c r="S17" s="28"/>
      <c r="T17" s="28"/>
      <c r="U17" s="28"/>
      <c r="V17" s="70">
        <f>O17/K17*100</f>
        <v>12.043859649122808</v>
      </c>
      <c r="W17" s="28">
        <f>SUM(W18:W23)</f>
        <v>6.027000000000001</v>
      </c>
      <c r="X17" s="31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s="32" customFormat="1" ht="48.75" customHeight="1" x14ac:dyDescent="0.25">
      <c r="A18" s="26" t="s">
        <v>12</v>
      </c>
      <c r="B18" s="33" t="s">
        <v>77</v>
      </c>
      <c r="C18" s="28">
        <v>1.6</v>
      </c>
      <c r="D18" s="28">
        <v>1.6</v>
      </c>
      <c r="E18" s="28"/>
      <c r="F18" s="28">
        <v>35</v>
      </c>
      <c r="G18" s="34" t="s">
        <v>78</v>
      </c>
      <c r="H18" s="28" t="s">
        <v>64</v>
      </c>
      <c r="I18" s="28">
        <v>19.3</v>
      </c>
      <c r="J18" s="28">
        <v>12.7</v>
      </c>
      <c r="K18" s="28">
        <v>13.6</v>
      </c>
      <c r="L18" s="28">
        <v>0.04</v>
      </c>
      <c r="M18" s="28">
        <v>1.2999999999999999E-2</v>
      </c>
      <c r="N18" s="28">
        <v>0</v>
      </c>
      <c r="O18" s="30">
        <f t="shared" ref="O18:O23" si="5">SUM(L18:N18)</f>
        <v>5.2999999999999999E-2</v>
      </c>
      <c r="P18" s="29" t="s">
        <v>330</v>
      </c>
      <c r="Q18" s="30">
        <f t="shared" ref="Q18:Q23" si="6">MIN(C18:E18)</f>
        <v>1.6</v>
      </c>
      <c r="R18" s="28"/>
      <c r="S18" s="28"/>
      <c r="T18" s="28"/>
      <c r="U18" s="70">
        <f t="shared" ref="U18:U22" si="7">((O18-N18)/Q18)*100</f>
        <v>3.3124999999999996</v>
      </c>
      <c r="V18" s="70">
        <f>O18/K18*100+V19</f>
        <v>11.69762641898865</v>
      </c>
      <c r="W18" s="35">
        <f t="shared" ref="W18:W23" si="8">Q18-(O18-N18)</f>
        <v>1.5470000000000002</v>
      </c>
      <c r="X18" s="31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</row>
    <row r="19" spans="1:44" s="32" customFormat="1" ht="138" customHeight="1" x14ac:dyDescent="0.25">
      <c r="A19" s="26" t="s">
        <v>13</v>
      </c>
      <c r="B19" s="33" t="s">
        <v>71</v>
      </c>
      <c r="C19" s="28">
        <v>1.6</v>
      </c>
      <c r="D19" s="28">
        <v>1.6</v>
      </c>
      <c r="E19" s="28"/>
      <c r="F19" s="28">
        <v>35</v>
      </c>
      <c r="G19" s="34" t="s">
        <v>79</v>
      </c>
      <c r="H19" s="28" t="s">
        <v>64</v>
      </c>
      <c r="I19" s="28">
        <v>12.6</v>
      </c>
      <c r="J19" s="36" t="s">
        <v>65</v>
      </c>
      <c r="K19" s="28">
        <v>13.6</v>
      </c>
      <c r="L19" s="28">
        <v>0.16</v>
      </c>
      <c r="M19" s="28">
        <v>3.1E-2</v>
      </c>
      <c r="N19" s="28">
        <v>0</v>
      </c>
      <c r="O19" s="30">
        <f t="shared" si="5"/>
        <v>0.191</v>
      </c>
      <c r="P19" s="29" t="s">
        <v>107</v>
      </c>
      <c r="Q19" s="30">
        <f t="shared" si="6"/>
        <v>1.6</v>
      </c>
      <c r="R19" s="28"/>
      <c r="S19" s="28"/>
      <c r="T19" s="28"/>
      <c r="U19" s="70">
        <f t="shared" si="7"/>
        <v>11.9375</v>
      </c>
      <c r="V19" s="70">
        <f>O19/K19*100+V20</f>
        <v>11.307920536635708</v>
      </c>
      <c r="W19" s="35">
        <f t="shared" si="8"/>
        <v>1.409</v>
      </c>
      <c r="X19" s="31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</row>
    <row r="20" spans="1:44" s="32" customFormat="1" ht="138" customHeight="1" x14ac:dyDescent="0.25">
      <c r="A20" s="26" t="s">
        <v>14</v>
      </c>
      <c r="B20" s="33" t="s">
        <v>70</v>
      </c>
      <c r="C20" s="28">
        <v>1.6</v>
      </c>
      <c r="D20" s="28">
        <v>1.6</v>
      </c>
      <c r="E20" s="28"/>
      <c r="F20" s="28">
        <v>35</v>
      </c>
      <c r="G20" s="34" t="s">
        <v>72</v>
      </c>
      <c r="H20" s="28" t="s">
        <v>74</v>
      </c>
      <c r="I20" s="28" t="s">
        <v>75</v>
      </c>
      <c r="J20" s="28">
        <v>10.6</v>
      </c>
      <c r="K20" s="28">
        <v>11.4</v>
      </c>
      <c r="L20" s="28">
        <v>0.4</v>
      </c>
      <c r="M20" s="28">
        <v>0.13500000000000001</v>
      </c>
      <c r="N20" s="28">
        <v>0</v>
      </c>
      <c r="O20" s="30">
        <f t="shared" si="5"/>
        <v>0.53500000000000003</v>
      </c>
      <c r="P20" s="29" t="s">
        <v>109</v>
      </c>
      <c r="Q20" s="30">
        <f t="shared" si="6"/>
        <v>1.6</v>
      </c>
      <c r="R20" s="28"/>
      <c r="S20" s="28"/>
      <c r="T20" s="28"/>
      <c r="U20" s="70">
        <f t="shared" si="7"/>
        <v>33.4375</v>
      </c>
      <c r="V20" s="70">
        <f>O20/K20*100+V21</f>
        <v>9.9035087719298254</v>
      </c>
      <c r="W20" s="35">
        <f t="shared" si="8"/>
        <v>1.0649999999999999</v>
      </c>
      <c r="X20" s="31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</row>
    <row r="21" spans="1:44" s="32" customFormat="1" ht="124.5" customHeight="1" x14ac:dyDescent="0.25">
      <c r="A21" s="26" t="s">
        <v>29</v>
      </c>
      <c r="B21" s="33" t="s">
        <v>80</v>
      </c>
      <c r="C21" s="28">
        <v>2.5</v>
      </c>
      <c r="D21" s="28">
        <v>1.6</v>
      </c>
      <c r="E21" s="28"/>
      <c r="F21" s="28">
        <v>35</v>
      </c>
      <c r="G21" s="34" t="s">
        <v>81</v>
      </c>
      <c r="H21" s="28" t="s">
        <v>98</v>
      </c>
      <c r="I21" s="28" t="s">
        <v>97</v>
      </c>
      <c r="J21" s="28">
        <v>10.6</v>
      </c>
      <c r="K21" s="28">
        <v>11.4</v>
      </c>
      <c r="L21" s="28">
        <v>0.27</v>
      </c>
      <c r="M21" s="28">
        <v>5.2999999999999999E-2</v>
      </c>
      <c r="N21" s="28">
        <v>0</v>
      </c>
      <c r="O21" s="30">
        <f t="shared" si="5"/>
        <v>0.32300000000000001</v>
      </c>
      <c r="P21" s="29" t="s">
        <v>110</v>
      </c>
      <c r="Q21" s="30">
        <f t="shared" si="6"/>
        <v>1.6</v>
      </c>
      <c r="R21" s="28"/>
      <c r="S21" s="28"/>
      <c r="T21" s="28"/>
      <c r="U21" s="70">
        <f t="shared" si="7"/>
        <v>20.1875</v>
      </c>
      <c r="V21" s="70">
        <f>O21/K21*100+V22</f>
        <v>5.2105263157894735</v>
      </c>
      <c r="W21" s="35">
        <f t="shared" si="8"/>
        <v>1.2770000000000001</v>
      </c>
      <c r="X21" s="31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</row>
    <row r="22" spans="1:44" s="32" customFormat="1" ht="48.75" customHeight="1" x14ac:dyDescent="0.25">
      <c r="A22" s="26" t="s">
        <v>33</v>
      </c>
      <c r="B22" s="33" t="s">
        <v>83</v>
      </c>
      <c r="C22" s="28">
        <v>1.6</v>
      </c>
      <c r="D22" s="28">
        <v>1</v>
      </c>
      <c r="E22" s="28"/>
      <c r="F22" s="28">
        <v>35</v>
      </c>
      <c r="G22" s="34" t="s">
        <v>84</v>
      </c>
      <c r="H22" s="28" t="s">
        <v>98</v>
      </c>
      <c r="I22" s="36" t="s">
        <v>99</v>
      </c>
      <c r="J22" s="28">
        <v>10.6</v>
      </c>
      <c r="K22" s="28">
        <v>11.4</v>
      </c>
      <c r="L22" s="28">
        <v>0.22</v>
      </c>
      <c r="M22" s="28">
        <v>5.0999999999999997E-2</v>
      </c>
      <c r="N22" s="28">
        <v>0</v>
      </c>
      <c r="O22" s="30">
        <f t="shared" si="5"/>
        <v>0.27100000000000002</v>
      </c>
      <c r="P22" s="29" t="s">
        <v>331</v>
      </c>
      <c r="Q22" s="30">
        <f t="shared" si="6"/>
        <v>1</v>
      </c>
      <c r="R22" s="28"/>
      <c r="S22" s="28"/>
      <c r="T22" s="28"/>
      <c r="U22" s="30">
        <f t="shared" si="7"/>
        <v>27.1</v>
      </c>
      <c r="V22" s="70">
        <f>O22/K22*100+V23</f>
        <v>2.3771929824561404</v>
      </c>
      <c r="W22" s="35">
        <f t="shared" si="8"/>
        <v>0.72899999999999998</v>
      </c>
      <c r="X22" s="31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</row>
    <row r="23" spans="1:44" s="32" customFormat="1" ht="211.5" customHeight="1" x14ac:dyDescent="0.25">
      <c r="A23" s="26" t="s">
        <v>37</v>
      </c>
      <c r="B23" s="33"/>
      <c r="C23" s="28"/>
      <c r="D23" s="28"/>
      <c r="E23" s="28"/>
      <c r="F23" s="28">
        <v>35</v>
      </c>
      <c r="G23" s="34" t="s">
        <v>85</v>
      </c>
      <c r="H23" s="28" t="s">
        <v>31</v>
      </c>
      <c r="I23" s="28">
        <v>27.4</v>
      </c>
      <c r="J23" s="28">
        <v>16</v>
      </c>
      <c r="K23" s="28">
        <v>17.2</v>
      </c>
      <c r="L23" s="28">
        <v>0</v>
      </c>
      <c r="M23" s="28">
        <v>0</v>
      </c>
      <c r="N23" s="28">
        <v>0</v>
      </c>
      <c r="O23" s="30">
        <f t="shared" si="5"/>
        <v>0</v>
      </c>
      <c r="P23" s="29" t="s">
        <v>111</v>
      </c>
      <c r="Q23" s="30">
        <f t="shared" si="6"/>
        <v>0</v>
      </c>
      <c r="R23" s="28"/>
      <c r="S23" s="28"/>
      <c r="T23" s="28"/>
      <c r="U23" s="30"/>
      <c r="V23" s="72">
        <f>O23/K23*100</f>
        <v>0</v>
      </c>
      <c r="W23" s="35">
        <f t="shared" si="8"/>
        <v>0</v>
      </c>
      <c r="X23" s="31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</row>
    <row r="24" spans="1:44" s="2" customFormat="1" ht="34.5" customHeight="1" x14ac:dyDescent="0.25">
      <c r="A24" s="83" t="s">
        <v>354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7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</row>
    <row r="25" spans="1:44" s="32" customFormat="1" ht="75.75" customHeight="1" x14ac:dyDescent="0.25">
      <c r="A25" s="26" t="s">
        <v>11</v>
      </c>
      <c r="B25" s="27" t="s">
        <v>113</v>
      </c>
      <c r="C25" s="28"/>
      <c r="D25" s="28"/>
      <c r="E25" s="28"/>
      <c r="F25" s="28">
        <v>35</v>
      </c>
      <c r="G25" s="28"/>
      <c r="H25" s="28" t="s">
        <v>31</v>
      </c>
      <c r="I25" s="28">
        <v>58.6</v>
      </c>
      <c r="J25" s="28">
        <v>16</v>
      </c>
      <c r="K25" s="28">
        <v>17.2</v>
      </c>
      <c r="L25" s="28">
        <f>SUM(L26:L29)</f>
        <v>0.39</v>
      </c>
      <c r="M25" s="28">
        <f>SUM(M26:M29)</f>
        <v>0.20500000000000002</v>
      </c>
      <c r="N25" s="28">
        <f>SUM(N26:N29)</f>
        <v>0</v>
      </c>
      <c r="O25" s="28">
        <f>SUM(O26:O29)</f>
        <v>0.59499999999999997</v>
      </c>
      <c r="P25" s="29" t="s">
        <v>118</v>
      </c>
      <c r="Q25" s="28"/>
      <c r="R25" s="28"/>
      <c r="S25" s="28"/>
      <c r="T25" s="28"/>
      <c r="U25" s="28"/>
      <c r="V25" s="70">
        <f>O25/K25*100</f>
        <v>3.4593023255813953</v>
      </c>
      <c r="W25" s="28">
        <f>SUM(W26:W29)</f>
        <v>2.605</v>
      </c>
      <c r="X25" s="31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</row>
    <row r="26" spans="1:44" s="32" customFormat="1" ht="78" customHeight="1" x14ac:dyDescent="0.25">
      <c r="A26" s="26" t="s">
        <v>12</v>
      </c>
      <c r="B26" s="33" t="s">
        <v>86</v>
      </c>
      <c r="C26" s="28">
        <v>1.6</v>
      </c>
      <c r="D26" s="28">
        <v>1.6</v>
      </c>
      <c r="E26" s="28"/>
      <c r="F26" s="28">
        <v>35</v>
      </c>
      <c r="G26" s="34" t="s">
        <v>87</v>
      </c>
      <c r="H26" s="28" t="s">
        <v>31</v>
      </c>
      <c r="I26" s="28">
        <v>19.3</v>
      </c>
      <c r="J26" s="28">
        <v>16</v>
      </c>
      <c r="K26" s="28">
        <v>17.2</v>
      </c>
      <c r="L26" s="28">
        <v>0.16</v>
      </c>
      <c r="M26" s="28">
        <v>0.125</v>
      </c>
      <c r="N26" s="28">
        <v>0</v>
      </c>
      <c r="O26" s="30">
        <f>SUM(L26:N26)</f>
        <v>0.28500000000000003</v>
      </c>
      <c r="P26" s="29" t="s">
        <v>115</v>
      </c>
      <c r="Q26" s="30">
        <f>MIN(C26:E26)</f>
        <v>1.6</v>
      </c>
      <c r="R26" s="28"/>
      <c r="S26" s="28"/>
      <c r="T26" s="28"/>
      <c r="U26" s="70">
        <f>((O26-N26)/Q26)*100</f>
        <v>17.8125</v>
      </c>
      <c r="V26" s="70">
        <f>O26/K26*100+V27</f>
        <v>3.4593023255813957</v>
      </c>
      <c r="W26" s="35">
        <f>Q26-(O26-N26)</f>
        <v>1.3149999999999999</v>
      </c>
      <c r="X26" s="31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</row>
    <row r="27" spans="1:44" s="32" customFormat="1" ht="68.25" customHeight="1" x14ac:dyDescent="0.25">
      <c r="A27" s="26" t="s">
        <v>13</v>
      </c>
      <c r="B27" s="33" t="s">
        <v>100</v>
      </c>
      <c r="C27" s="28" t="s">
        <v>332</v>
      </c>
      <c r="D27" s="28"/>
      <c r="E27" s="28"/>
      <c r="F27" s="28">
        <v>35</v>
      </c>
      <c r="G27" s="34" t="s">
        <v>101</v>
      </c>
      <c r="H27" s="28" t="s">
        <v>31</v>
      </c>
      <c r="I27" s="28">
        <v>0.7</v>
      </c>
      <c r="J27" s="28">
        <v>16</v>
      </c>
      <c r="K27" s="28">
        <v>17.2</v>
      </c>
      <c r="L27" s="28">
        <v>0</v>
      </c>
      <c r="M27" s="28">
        <v>0</v>
      </c>
      <c r="N27" s="28">
        <v>0</v>
      </c>
      <c r="O27" s="30">
        <f>SUM(L27:N27)</f>
        <v>0</v>
      </c>
      <c r="P27" s="28" t="s">
        <v>31</v>
      </c>
      <c r="Q27" s="30">
        <f>MIN(C27:E27)</f>
        <v>0</v>
      </c>
      <c r="R27" s="28"/>
      <c r="S27" s="28"/>
      <c r="T27" s="28"/>
      <c r="U27" s="30"/>
      <c r="V27" s="70">
        <f>O27/K27*100+V28</f>
        <v>1.8023255813953489</v>
      </c>
      <c r="W27" s="35">
        <f>Q27-(O27-N27)</f>
        <v>0</v>
      </c>
      <c r="X27" s="31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</row>
    <row r="28" spans="1:44" s="32" customFormat="1" ht="123" customHeight="1" x14ac:dyDescent="0.25">
      <c r="A28" s="26" t="s">
        <v>14</v>
      </c>
      <c r="B28" s="33" t="s">
        <v>114</v>
      </c>
      <c r="C28" s="28">
        <v>1.6</v>
      </c>
      <c r="D28" s="28">
        <v>1.8</v>
      </c>
      <c r="E28" s="28"/>
      <c r="F28" s="28">
        <v>35</v>
      </c>
      <c r="G28" s="34" t="s">
        <v>88</v>
      </c>
      <c r="H28" s="28" t="s">
        <v>31</v>
      </c>
      <c r="I28" s="28">
        <v>22</v>
      </c>
      <c r="J28" s="36" t="s">
        <v>68</v>
      </c>
      <c r="K28" s="36" t="s">
        <v>105</v>
      </c>
      <c r="L28" s="28">
        <v>0.23</v>
      </c>
      <c r="M28" s="28">
        <v>0.08</v>
      </c>
      <c r="N28" s="28">
        <v>0</v>
      </c>
      <c r="O28" s="30">
        <f>SUM(L28:N28)</f>
        <v>0.31</v>
      </c>
      <c r="P28" s="29" t="s">
        <v>116</v>
      </c>
      <c r="Q28" s="30">
        <f>MIN(C28:E28)</f>
        <v>1.6</v>
      </c>
      <c r="R28" s="28"/>
      <c r="S28" s="28"/>
      <c r="T28" s="28"/>
      <c r="U28" s="70">
        <f>((O28-N28)/Q28)*100</f>
        <v>19.374999999999996</v>
      </c>
      <c r="V28" s="70">
        <f>O28/K28*100+V29</f>
        <v>1.8023255813953489</v>
      </c>
      <c r="W28" s="35">
        <f>Q28-(O28-N28)</f>
        <v>1.29</v>
      </c>
      <c r="X28" s="31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</row>
    <row r="29" spans="1:44" s="32" customFormat="1" ht="183" customHeight="1" x14ac:dyDescent="0.25">
      <c r="A29" s="26" t="s">
        <v>29</v>
      </c>
      <c r="B29" s="33"/>
      <c r="C29" s="28"/>
      <c r="D29" s="28"/>
      <c r="E29" s="28"/>
      <c r="F29" s="28">
        <v>35</v>
      </c>
      <c r="G29" s="34" t="s">
        <v>89</v>
      </c>
      <c r="H29" s="28" t="s">
        <v>31</v>
      </c>
      <c r="I29" s="28">
        <v>16.600000000000001</v>
      </c>
      <c r="J29" s="28">
        <v>16</v>
      </c>
      <c r="K29" s="28">
        <v>17.2</v>
      </c>
      <c r="L29" s="28">
        <v>0</v>
      </c>
      <c r="M29" s="28">
        <v>0</v>
      </c>
      <c r="N29" s="28">
        <v>0</v>
      </c>
      <c r="O29" s="30">
        <f>SUM(L29:N29)</f>
        <v>0</v>
      </c>
      <c r="P29" s="29" t="s">
        <v>112</v>
      </c>
      <c r="Q29" s="30">
        <f>MIN(C29:E29)</f>
        <v>0</v>
      </c>
      <c r="R29" s="28"/>
      <c r="S29" s="28"/>
      <c r="T29" s="28"/>
      <c r="U29" s="30"/>
      <c r="V29" s="72">
        <f>O29/K29*100</f>
        <v>0</v>
      </c>
      <c r="W29" s="35">
        <f>Q29-(O29-N29)</f>
        <v>0</v>
      </c>
      <c r="X29" s="31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</row>
    <row r="30" spans="1:44" s="2" customFormat="1" ht="34.5" customHeight="1" x14ac:dyDescent="0.25">
      <c r="A30" s="83" t="s">
        <v>333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</row>
    <row r="31" spans="1:44" s="32" customFormat="1" ht="76.5" customHeight="1" x14ac:dyDescent="0.25">
      <c r="A31" s="26" t="s">
        <v>11</v>
      </c>
      <c r="B31" s="27" t="s">
        <v>334</v>
      </c>
      <c r="C31" s="28"/>
      <c r="D31" s="28"/>
      <c r="E31" s="28"/>
      <c r="F31" s="28">
        <v>35</v>
      </c>
      <c r="G31" s="28"/>
      <c r="H31" s="28" t="s">
        <v>49</v>
      </c>
      <c r="I31" s="28" t="s">
        <v>106</v>
      </c>
      <c r="J31" s="28">
        <v>12.7</v>
      </c>
      <c r="K31" s="28">
        <v>13.6</v>
      </c>
      <c r="L31" s="28">
        <f>SUM(L32:L35)</f>
        <v>1.32</v>
      </c>
      <c r="M31" s="28">
        <f>SUM(M32:M35)</f>
        <v>0.111</v>
      </c>
      <c r="N31" s="28">
        <f>SUM(N32:N35)</f>
        <v>0</v>
      </c>
      <c r="O31" s="28">
        <f>SUM(O32:O35)</f>
        <v>1.431</v>
      </c>
      <c r="P31" s="29" t="s">
        <v>117</v>
      </c>
      <c r="Q31" s="28"/>
      <c r="R31" s="28"/>
      <c r="S31" s="28"/>
      <c r="T31" s="28"/>
      <c r="U31" s="28"/>
      <c r="V31" s="70">
        <f>O31/K31*100</f>
        <v>10.522058823529413</v>
      </c>
      <c r="W31" s="28">
        <f>SUM(W32:W35)</f>
        <v>4.2690000000000001</v>
      </c>
      <c r="X31" s="31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</row>
    <row r="32" spans="1:44" s="32" customFormat="1" ht="111" customHeight="1" x14ac:dyDescent="0.25">
      <c r="A32" s="26" t="s">
        <v>12</v>
      </c>
      <c r="B32" s="33" t="s">
        <v>90</v>
      </c>
      <c r="C32" s="28">
        <v>1.6</v>
      </c>
      <c r="D32" s="28"/>
      <c r="E32" s="28"/>
      <c r="F32" s="28">
        <v>35</v>
      </c>
      <c r="G32" s="34" t="s">
        <v>93</v>
      </c>
      <c r="H32" s="28" t="s">
        <v>63</v>
      </c>
      <c r="I32" s="28">
        <v>11.7</v>
      </c>
      <c r="J32" s="28">
        <v>20</v>
      </c>
      <c r="K32" s="28">
        <v>21.5</v>
      </c>
      <c r="L32" s="28">
        <v>0.8</v>
      </c>
      <c r="M32" s="28">
        <v>0</v>
      </c>
      <c r="N32" s="28">
        <v>0</v>
      </c>
      <c r="O32" s="30">
        <f>SUM(L32:N32)</f>
        <v>0.8</v>
      </c>
      <c r="P32" s="29" t="s">
        <v>119</v>
      </c>
      <c r="Q32" s="30">
        <f>MIN(C32:E32)</f>
        <v>1.6</v>
      </c>
      <c r="R32" s="28"/>
      <c r="S32" s="28"/>
      <c r="T32" s="28"/>
      <c r="U32" s="30">
        <f>((O32-N32)/Q32)*100</f>
        <v>50</v>
      </c>
      <c r="V32" s="70">
        <f>O32/K32*100+V33</f>
        <v>8.3606361149110811</v>
      </c>
      <c r="W32" s="35">
        <f>Q32-(O32-N32)</f>
        <v>0.8</v>
      </c>
      <c r="X32" s="31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</row>
    <row r="33" spans="1:44" s="32" customFormat="1" ht="80.25" customHeight="1" x14ac:dyDescent="0.25">
      <c r="A33" s="26" t="s">
        <v>13</v>
      </c>
      <c r="B33" s="33" t="s">
        <v>91</v>
      </c>
      <c r="C33" s="28">
        <v>1.6</v>
      </c>
      <c r="D33" s="28">
        <v>2.5</v>
      </c>
      <c r="E33" s="28"/>
      <c r="F33" s="28">
        <v>35</v>
      </c>
      <c r="G33" s="34" t="s">
        <v>94</v>
      </c>
      <c r="H33" s="28" t="s">
        <v>64</v>
      </c>
      <c r="I33" s="28">
        <v>26.6</v>
      </c>
      <c r="J33" s="36" t="s">
        <v>65</v>
      </c>
      <c r="K33" s="28">
        <v>13.6</v>
      </c>
      <c r="L33" s="28">
        <v>0.2</v>
      </c>
      <c r="M33" s="28">
        <v>0.104</v>
      </c>
      <c r="N33" s="28">
        <v>0</v>
      </c>
      <c r="O33" s="30">
        <f>SUM(L33:N33)</f>
        <v>0.30399999999999999</v>
      </c>
      <c r="P33" s="29" t="s">
        <v>120</v>
      </c>
      <c r="Q33" s="30">
        <f>MIN(C33:E33)</f>
        <v>1.6</v>
      </c>
      <c r="R33" s="28"/>
      <c r="S33" s="28"/>
      <c r="T33" s="28"/>
      <c r="U33" s="30">
        <f>((O33-N33)/Q33)*100</f>
        <v>18.999999999999996</v>
      </c>
      <c r="V33" s="70">
        <f>O33/K33*100+V34</f>
        <v>4.6397058823529411</v>
      </c>
      <c r="W33" s="35">
        <f>Q33-(O33-N33)</f>
        <v>1.296</v>
      </c>
      <c r="X33" s="31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</row>
    <row r="34" spans="1:44" s="32" customFormat="1" ht="66.75" customHeight="1" x14ac:dyDescent="0.25">
      <c r="A34" s="26" t="s">
        <v>14</v>
      </c>
      <c r="B34" s="33" t="s">
        <v>92</v>
      </c>
      <c r="C34" s="28">
        <v>2.5</v>
      </c>
      <c r="D34" s="28"/>
      <c r="E34" s="28"/>
      <c r="F34" s="28">
        <v>35</v>
      </c>
      <c r="G34" s="34" t="s">
        <v>95</v>
      </c>
      <c r="H34" s="28" t="s">
        <v>64</v>
      </c>
      <c r="I34" s="28">
        <v>1.6</v>
      </c>
      <c r="J34" s="28">
        <v>12.7</v>
      </c>
      <c r="K34" s="28">
        <v>13.6</v>
      </c>
      <c r="L34" s="28">
        <v>0.32</v>
      </c>
      <c r="M34" s="28">
        <v>7.0000000000000001E-3</v>
      </c>
      <c r="N34" s="28">
        <v>0</v>
      </c>
      <c r="O34" s="30">
        <f>SUM(L34:N34)</f>
        <v>0.32700000000000001</v>
      </c>
      <c r="P34" s="29" t="s">
        <v>335</v>
      </c>
      <c r="Q34" s="30">
        <f>MIN(C34:E34)</f>
        <v>2.5</v>
      </c>
      <c r="R34" s="28"/>
      <c r="S34" s="28"/>
      <c r="T34" s="28"/>
      <c r="U34" s="30">
        <f>((O34-N34)/Q34)*100</f>
        <v>13.08</v>
      </c>
      <c r="V34" s="70">
        <f>O34/K34*100+V35</f>
        <v>2.4044117647058822</v>
      </c>
      <c r="W34" s="35">
        <f>Q34-(O34-N34)</f>
        <v>2.173</v>
      </c>
      <c r="X34" s="31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</row>
    <row r="35" spans="1:44" s="32" customFormat="1" ht="197.25" customHeight="1" x14ac:dyDescent="0.25">
      <c r="A35" s="26" t="s">
        <v>29</v>
      </c>
      <c r="B35" s="33"/>
      <c r="C35" s="36"/>
      <c r="D35" s="28"/>
      <c r="E35" s="28"/>
      <c r="F35" s="28">
        <v>35</v>
      </c>
      <c r="G35" s="34" t="s">
        <v>96</v>
      </c>
      <c r="H35" s="28" t="s">
        <v>49</v>
      </c>
      <c r="I35" s="28" t="s">
        <v>102</v>
      </c>
      <c r="J35" s="28">
        <v>12.7</v>
      </c>
      <c r="K35" s="28">
        <v>13.6</v>
      </c>
      <c r="L35" s="28">
        <v>0</v>
      </c>
      <c r="M35" s="28">
        <v>0</v>
      </c>
      <c r="N35" s="28">
        <v>0</v>
      </c>
      <c r="O35" s="30">
        <f>SUM(L35:N35)</f>
        <v>0</v>
      </c>
      <c r="P35" s="29" t="s">
        <v>121</v>
      </c>
      <c r="Q35" s="30">
        <f>MIN(C35:E35)</f>
        <v>0</v>
      </c>
      <c r="R35" s="28"/>
      <c r="S35" s="28"/>
      <c r="T35" s="28"/>
      <c r="U35" s="30"/>
      <c r="V35" s="30">
        <f>O35/K35*100</f>
        <v>0</v>
      </c>
      <c r="W35" s="35">
        <f>Q35-(O35-N35)</f>
        <v>0</v>
      </c>
      <c r="X35" s="31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</row>
    <row r="36" spans="1:44" s="2" customFormat="1" ht="34.5" customHeight="1" x14ac:dyDescent="0.25">
      <c r="A36" s="83" t="s">
        <v>355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5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</row>
    <row r="37" spans="1:44" s="32" customFormat="1" ht="85.5" customHeight="1" x14ac:dyDescent="0.25">
      <c r="A37" s="37" t="s">
        <v>11</v>
      </c>
      <c r="B37" s="38" t="s">
        <v>359</v>
      </c>
      <c r="C37" s="39"/>
      <c r="D37" s="39"/>
      <c r="E37" s="39"/>
      <c r="F37" s="39">
        <v>35</v>
      </c>
      <c r="G37" s="39"/>
      <c r="H37" s="39" t="s">
        <v>357</v>
      </c>
      <c r="I37" s="39" t="s">
        <v>356</v>
      </c>
      <c r="J37" s="39">
        <v>12.7</v>
      </c>
      <c r="K37" s="39">
        <v>13.6</v>
      </c>
      <c r="L37" s="39">
        <f>SUM(L38:L40)</f>
        <v>0.61</v>
      </c>
      <c r="M37" s="39">
        <f>SUM(M38:M40)</f>
        <v>0.27</v>
      </c>
      <c r="N37" s="39">
        <f>SUM(N38:N40)</f>
        <v>0</v>
      </c>
      <c r="O37" s="39">
        <f>SUM(O38:O40)</f>
        <v>0.88</v>
      </c>
      <c r="P37" s="39" t="s">
        <v>337</v>
      </c>
      <c r="Q37" s="39"/>
      <c r="R37" s="39"/>
      <c r="S37" s="39"/>
      <c r="T37" s="39"/>
      <c r="U37" s="39"/>
      <c r="V37" s="77">
        <f>O37/K37*100</f>
        <v>6.4705882352941186</v>
      </c>
      <c r="W37" s="39">
        <f>SUM(W38:W40)</f>
        <v>4.82</v>
      </c>
      <c r="X37" s="41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</row>
    <row r="38" spans="1:44" s="32" customFormat="1" ht="123" customHeight="1" x14ac:dyDescent="0.25">
      <c r="A38" s="37" t="s">
        <v>12</v>
      </c>
      <c r="B38" s="42" t="s">
        <v>122</v>
      </c>
      <c r="C38" s="39">
        <v>2.5</v>
      </c>
      <c r="D38" s="39">
        <v>2.5</v>
      </c>
      <c r="E38" s="39"/>
      <c r="F38" s="39">
        <v>35</v>
      </c>
      <c r="G38" s="43" t="s">
        <v>123</v>
      </c>
      <c r="H38" s="39" t="s">
        <v>64</v>
      </c>
      <c r="I38" s="39">
        <v>22</v>
      </c>
      <c r="J38" s="39">
        <v>12.7</v>
      </c>
      <c r="K38" s="39">
        <v>13.6</v>
      </c>
      <c r="L38" s="39">
        <v>0.28999999999999998</v>
      </c>
      <c r="M38" s="39">
        <v>0.16600000000000001</v>
      </c>
      <c r="N38" s="39">
        <v>0</v>
      </c>
      <c r="O38" s="40">
        <f>SUM(L38:N38)</f>
        <v>0.45599999999999996</v>
      </c>
      <c r="P38" s="39" t="s">
        <v>148</v>
      </c>
      <c r="Q38" s="40">
        <f>MIN(C38:E38)</f>
        <v>2.5</v>
      </c>
      <c r="R38" s="39"/>
      <c r="S38" s="39"/>
      <c r="T38" s="39"/>
      <c r="U38" s="40">
        <f t="shared" ref="U38:U40" si="9">((O38-N38)/Q38)*100</f>
        <v>18.239999999999998</v>
      </c>
      <c r="V38" s="77">
        <f t="shared" ref="V38:V39" si="10">O38/K38*100+V39</f>
        <v>6.4705882352941178</v>
      </c>
      <c r="W38" s="35">
        <f t="shared" ref="W38:W40" si="11">Q38-(O38-N38)</f>
        <v>2.044</v>
      </c>
      <c r="X38" s="41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</row>
    <row r="39" spans="1:44" s="32" customFormat="1" ht="82.5" customHeight="1" x14ac:dyDescent="0.25">
      <c r="A39" s="37" t="s">
        <v>13</v>
      </c>
      <c r="B39" s="42" t="s">
        <v>124</v>
      </c>
      <c r="C39" s="39">
        <v>1.6</v>
      </c>
      <c r="D39" s="39">
        <v>1.6</v>
      </c>
      <c r="E39" s="39"/>
      <c r="F39" s="39">
        <v>35</v>
      </c>
      <c r="G39" s="43" t="s">
        <v>125</v>
      </c>
      <c r="H39" s="39" t="s">
        <v>64</v>
      </c>
      <c r="I39" s="39">
        <v>28.7</v>
      </c>
      <c r="J39" s="44" t="s">
        <v>65</v>
      </c>
      <c r="K39" s="39">
        <v>13.6</v>
      </c>
      <c r="L39" s="39">
        <v>0.16</v>
      </c>
      <c r="M39" s="39">
        <v>0.10199999999999999</v>
      </c>
      <c r="N39" s="39">
        <v>0</v>
      </c>
      <c r="O39" s="40">
        <f t="shared" ref="O39:O40" si="12">SUM(L39:N39)</f>
        <v>0.26200000000000001</v>
      </c>
      <c r="P39" s="39" t="s">
        <v>338</v>
      </c>
      <c r="Q39" s="40">
        <f t="shared" ref="Q39:Q40" si="13">MIN(C39:E39)</f>
        <v>1.6</v>
      </c>
      <c r="R39" s="39"/>
      <c r="S39" s="39"/>
      <c r="T39" s="39"/>
      <c r="U39" s="40">
        <f t="shared" si="9"/>
        <v>16.375</v>
      </c>
      <c r="V39" s="77">
        <f t="shared" si="10"/>
        <v>3.1176470588235299</v>
      </c>
      <c r="W39" s="35">
        <f t="shared" si="11"/>
        <v>1.3380000000000001</v>
      </c>
      <c r="X39" s="41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</row>
    <row r="40" spans="1:44" s="32" customFormat="1" ht="143.25" customHeight="1" x14ac:dyDescent="0.25">
      <c r="A40" s="37" t="s">
        <v>14</v>
      </c>
      <c r="B40" s="42" t="s">
        <v>126</v>
      </c>
      <c r="C40" s="39"/>
      <c r="D40" s="39"/>
      <c r="E40" s="39">
        <v>1.6</v>
      </c>
      <c r="F40" s="39">
        <v>35</v>
      </c>
      <c r="G40" s="43" t="s">
        <v>127</v>
      </c>
      <c r="H40" s="39" t="s">
        <v>64</v>
      </c>
      <c r="I40" s="39">
        <v>27.3</v>
      </c>
      <c r="J40" s="39">
        <v>12.7</v>
      </c>
      <c r="K40" s="39">
        <v>13.6</v>
      </c>
      <c r="L40" s="39">
        <v>0.16</v>
      </c>
      <c r="M40" s="39">
        <v>2E-3</v>
      </c>
      <c r="N40" s="39">
        <v>0</v>
      </c>
      <c r="O40" s="40">
        <f t="shared" si="12"/>
        <v>0.16200000000000001</v>
      </c>
      <c r="P40" s="39" t="s">
        <v>339</v>
      </c>
      <c r="Q40" s="40">
        <f t="shared" si="13"/>
        <v>1.6</v>
      </c>
      <c r="R40" s="39"/>
      <c r="S40" s="39"/>
      <c r="T40" s="39"/>
      <c r="U40" s="40">
        <f t="shared" si="9"/>
        <v>10.125</v>
      </c>
      <c r="V40" s="77">
        <f>O40/K40*100</f>
        <v>1.1911764705882355</v>
      </c>
      <c r="W40" s="35">
        <f t="shared" si="11"/>
        <v>1.4380000000000002</v>
      </c>
      <c r="X40" s="41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</row>
    <row r="41" spans="1:44" s="2" customFormat="1" ht="34.5" customHeight="1" x14ac:dyDescent="0.25">
      <c r="A41" s="83" t="s">
        <v>358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5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</row>
    <row r="42" spans="1:44" s="32" customFormat="1" ht="85.5" customHeight="1" x14ac:dyDescent="0.25">
      <c r="A42" s="37" t="s">
        <v>11</v>
      </c>
      <c r="B42" s="38" t="s">
        <v>360</v>
      </c>
      <c r="C42" s="39"/>
      <c r="D42" s="39"/>
      <c r="E42" s="39"/>
      <c r="F42" s="39">
        <v>35</v>
      </c>
      <c r="G42" s="39"/>
      <c r="H42" s="39" t="s">
        <v>98</v>
      </c>
      <c r="I42" s="39" t="s">
        <v>361</v>
      </c>
      <c r="J42" s="39">
        <v>10.6</v>
      </c>
      <c r="K42" s="39">
        <v>11.4</v>
      </c>
      <c r="L42" s="39">
        <f>SUM(L43:L44)</f>
        <v>0.30000000000000004</v>
      </c>
      <c r="M42" s="39">
        <f t="shared" ref="M42:O42" si="14">SUM(M43:M44)</f>
        <v>5.1000000000000004E-2</v>
      </c>
      <c r="N42" s="39">
        <f t="shared" si="14"/>
        <v>0</v>
      </c>
      <c r="O42" s="39">
        <f t="shared" si="14"/>
        <v>0.35099999999999998</v>
      </c>
      <c r="P42" s="39" t="s">
        <v>337</v>
      </c>
      <c r="Q42" s="39"/>
      <c r="R42" s="39"/>
      <c r="S42" s="39"/>
      <c r="T42" s="39"/>
      <c r="U42" s="39"/>
      <c r="V42" s="77">
        <f>O42/K42*100</f>
        <v>3.0789473684210522</v>
      </c>
      <c r="W42" s="39">
        <f>SUM(W44:W44)</f>
        <v>1.4380000000000002</v>
      </c>
      <c r="X42" s="41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</row>
    <row r="43" spans="1:44" s="32" customFormat="1" ht="186.75" customHeight="1" x14ac:dyDescent="0.25">
      <c r="A43" s="37" t="s">
        <v>12</v>
      </c>
      <c r="B43" s="42" t="s">
        <v>128</v>
      </c>
      <c r="C43" s="39">
        <v>1</v>
      </c>
      <c r="D43" s="39">
        <v>2.5</v>
      </c>
      <c r="E43" s="39"/>
      <c r="F43" s="39">
        <v>35</v>
      </c>
      <c r="G43" s="43" t="s">
        <v>129</v>
      </c>
      <c r="H43" s="39" t="s">
        <v>31</v>
      </c>
      <c r="I43" s="44" t="s">
        <v>146</v>
      </c>
      <c r="J43" s="39">
        <v>16</v>
      </c>
      <c r="K43" s="39">
        <v>17.2</v>
      </c>
      <c r="L43" s="39">
        <v>0.14000000000000001</v>
      </c>
      <c r="M43" s="39">
        <v>4.9000000000000002E-2</v>
      </c>
      <c r="N43" s="39">
        <v>0</v>
      </c>
      <c r="O43" s="40">
        <f t="shared" ref="O43" si="15">SUM(L43:N43)</f>
        <v>0.189</v>
      </c>
      <c r="P43" s="39" t="s">
        <v>362</v>
      </c>
      <c r="Q43" s="40">
        <f t="shared" ref="Q43" si="16">MIN(C43:E43)</f>
        <v>1</v>
      </c>
      <c r="R43" s="39"/>
      <c r="S43" s="39"/>
      <c r="T43" s="39"/>
      <c r="U43" s="40">
        <f>((O43-N43)/Q43)*100</f>
        <v>18.899999999999999</v>
      </c>
      <c r="V43" s="77">
        <f>O43/K43*100+V44</f>
        <v>2.5198898408812731</v>
      </c>
      <c r="W43" s="35">
        <f t="shared" ref="W43" si="17">Q43-(O43-N43)</f>
        <v>0.81099999999999994</v>
      </c>
      <c r="X43" s="41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</row>
    <row r="44" spans="1:44" s="32" customFormat="1" ht="143.25" customHeight="1" x14ac:dyDescent="0.25">
      <c r="A44" s="37" t="s">
        <v>13</v>
      </c>
      <c r="B44" s="42" t="s">
        <v>126</v>
      </c>
      <c r="C44" s="39"/>
      <c r="D44" s="39"/>
      <c r="E44" s="39">
        <v>1.6</v>
      </c>
      <c r="F44" s="39">
        <v>35</v>
      </c>
      <c r="G44" s="43" t="s">
        <v>363</v>
      </c>
      <c r="H44" s="39" t="s">
        <v>61</v>
      </c>
      <c r="I44" s="39">
        <v>47.64</v>
      </c>
      <c r="J44" s="39">
        <v>10.6</v>
      </c>
      <c r="K44" s="39">
        <v>11.4</v>
      </c>
      <c r="L44" s="39">
        <v>0.16</v>
      </c>
      <c r="M44" s="39">
        <v>2E-3</v>
      </c>
      <c r="N44" s="39">
        <v>0</v>
      </c>
      <c r="O44" s="40">
        <f>SUM(L44:N44)</f>
        <v>0.16200000000000001</v>
      </c>
      <c r="P44" s="39" t="s">
        <v>364</v>
      </c>
      <c r="Q44" s="40">
        <f>MIN(C44:E44)</f>
        <v>1.6</v>
      </c>
      <c r="R44" s="39"/>
      <c r="S44" s="39"/>
      <c r="T44" s="39"/>
      <c r="U44" s="40">
        <f>((O44-N44)/Q44)*100</f>
        <v>10.125</v>
      </c>
      <c r="V44" s="77">
        <f>O44/K44*100</f>
        <v>1.4210526315789473</v>
      </c>
      <c r="W44" s="35">
        <f>Q44-(O44-N44)</f>
        <v>1.4380000000000002</v>
      </c>
      <c r="X44" s="41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</row>
    <row r="45" spans="1:44" s="2" customFormat="1" ht="34.5" customHeight="1" x14ac:dyDescent="0.25">
      <c r="A45" s="83" t="s">
        <v>383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5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</row>
    <row r="46" spans="1:44" s="32" customFormat="1" ht="79.5" customHeight="1" x14ac:dyDescent="0.25">
      <c r="A46" s="37" t="s">
        <v>11</v>
      </c>
      <c r="B46" s="38" t="s">
        <v>130</v>
      </c>
      <c r="C46" s="39"/>
      <c r="D46" s="39"/>
      <c r="E46" s="39"/>
      <c r="F46" s="39">
        <v>35</v>
      </c>
      <c r="G46" s="39"/>
      <c r="H46" s="39" t="s">
        <v>49</v>
      </c>
      <c r="I46" s="39" t="s">
        <v>366</v>
      </c>
      <c r="J46" s="39">
        <v>12.7</v>
      </c>
      <c r="K46" s="39">
        <v>13.6</v>
      </c>
      <c r="L46" s="39">
        <f>SUM(L47:L52)</f>
        <v>3.2110000000000003</v>
      </c>
      <c r="M46" s="39">
        <f>SUM(M47:M52)</f>
        <v>0.95600000000000007</v>
      </c>
      <c r="N46" s="39">
        <f>SUM(N47:N52)</f>
        <v>0</v>
      </c>
      <c r="O46" s="39">
        <f>SUM(O47:O52)</f>
        <v>4.1669999999999998</v>
      </c>
      <c r="P46" s="39" t="s">
        <v>147</v>
      </c>
      <c r="Q46" s="39"/>
      <c r="R46" s="39"/>
      <c r="S46" s="39"/>
      <c r="T46" s="39"/>
      <c r="U46" s="39"/>
      <c r="V46" s="77">
        <f>O46/K46*100</f>
        <v>30.639705882352942</v>
      </c>
      <c r="W46" s="39">
        <f>SUM(W47+W48+W48+W49+W50+W52)</f>
        <v>2.9169999999999998</v>
      </c>
      <c r="X46" s="41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</row>
    <row r="47" spans="1:44" s="32" customFormat="1" ht="197.25" customHeight="1" x14ac:dyDescent="0.25">
      <c r="A47" s="37" t="s">
        <v>12</v>
      </c>
      <c r="B47" s="42" t="s">
        <v>131</v>
      </c>
      <c r="C47" s="39">
        <v>1</v>
      </c>
      <c r="D47" s="39">
        <v>1.6</v>
      </c>
      <c r="E47" s="39"/>
      <c r="F47" s="39">
        <v>35</v>
      </c>
      <c r="G47" s="43" t="s">
        <v>132</v>
      </c>
      <c r="H47" s="39" t="s">
        <v>64</v>
      </c>
      <c r="I47" s="39">
        <v>1.6</v>
      </c>
      <c r="J47" s="39">
        <v>12.7</v>
      </c>
      <c r="K47" s="39">
        <v>13.6</v>
      </c>
      <c r="L47" s="39">
        <v>0.67</v>
      </c>
      <c r="M47" s="39">
        <v>0.17299999999999999</v>
      </c>
      <c r="N47" s="39">
        <v>0</v>
      </c>
      <c r="O47" s="40">
        <f>SUM(L47:N47)</f>
        <v>0.84299999999999997</v>
      </c>
      <c r="P47" s="45" t="s">
        <v>149</v>
      </c>
      <c r="Q47" s="40">
        <f>MIN(C47:E47)</f>
        <v>1</v>
      </c>
      <c r="R47" s="39"/>
      <c r="S47" s="39"/>
      <c r="T47" s="39"/>
      <c r="U47" s="40">
        <f t="shared" ref="U47:U51" si="18">((O47-N47)/Q47)*100</f>
        <v>84.3</v>
      </c>
      <c r="V47" s="77">
        <f t="shared" ref="V47:V51" si="19">O47/K47*100+V48</f>
        <v>21.661696306429551</v>
      </c>
      <c r="W47" s="35">
        <f t="shared" ref="W47:W52" si="20">Q47-(O47-N47)</f>
        <v>0.15700000000000003</v>
      </c>
      <c r="X47" s="41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</row>
    <row r="48" spans="1:44" s="32" customFormat="1" ht="84" customHeight="1" x14ac:dyDescent="0.25">
      <c r="A48" s="37" t="s">
        <v>13</v>
      </c>
      <c r="B48" s="42" t="s">
        <v>150</v>
      </c>
      <c r="C48" s="39">
        <v>0.1</v>
      </c>
      <c r="D48" s="39">
        <v>0.1</v>
      </c>
      <c r="E48" s="39"/>
      <c r="F48" s="39">
        <v>35</v>
      </c>
      <c r="G48" s="43" t="s">
        <v>151</v>
      </c>
      <c r="H48" s="39" t="s">
        <v>64</v>
      </c>
      <c r="I48" s="39">
        <v>2.6</v>
      </c>
      <c r="J48" s="44" t="s">
        <v>65</v>
      </c>
      <c r="K48" s="39">
        <v>13.6</v>
      </c>
      <c r="L48" s="39">
        <v>1E-3</v>
      </c>
      <c r="M48" s="39">
        <v>0</v>
      </c>
      <c r="N48" s="39">
        <v>0</v>
      </c>
      <c r="O48" s="40">
        <f t="shared" ref="O48:O52" si="21">SUM(L48:N48)</f>
        <v>1E-3</v>
      </c>
      <c r="P48" s="39" t="s">
        <v>64</v>
      </c>
      <c r="Q48" s="40">
        <f t="shared" ref="Q48:Q52" si="22">MIN(C48:E48)</f>
        <v>0.1</v>
      </c>
      <c r="R48" s="39"/>
      <c r="S48" s="39"/>
      <c r="T48" s="39"/>
      <c r="U48" s="40">
        <f t="shared" si="18"/>
        <v>1</v>
      </c>
      <c r="V48" s="77">
        <f t="shared" si="19"/>
        <v>15.463166894664845</v>
      </c>
      <c r="W48" s="35">
        <f t="shared" si="20"/>
        <v>9.9000000000000005E-2</v>
      </c>
      <c r="X48" s="41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</row>
    <row r="49" spans="1:44" s="32" customFormat="1" ht="104.25" customHeight="1" x14ac:dyDescent="0.25">
      <c r="A49" s="37" t="s">
        <v>14</v>
      </c>
      <c r="B49" s="42" t="s">
        <v>133</v>
      </c>
      <c r="C49" s="39">
        <v>2.5</v>
      </c>
      <c r="D49" s="39">
        <v>1.6</v>
      </c>
      <c r="E49" s="39"/>
      <c r="F49" s="39">
        <v>35</v>
      </c>
      <c r="G49" s="43" t="s">
        <v>134</v>
      </c>
      <c r="H49" s="39" t="s">
        <v>63</v>
      </c>
      <c r="I49" s="39">
        <v>29.8</v>
      </c>
      <c r="J49" s="39">
        <v>20</v>
      </c>
      <c r="K49" s="39">
        <v>21.5</v>
      </c>
      <c r="L49" s="39">
        <v>0.3</v>
      </c>
      <c r="M49" s="39">
        <v>8.2000000000000003E-2</v>
      </c>
      <c r="N49" s="39">
        <v>0</v>
      </c>
      <c r="O49" s="40">
        <f t="shared" si="21"/>
        <v>0.38200000000000001</v>
      </c>
      <c r="P49" s="45" t="s">
        <v>152</v>
      </c>
      <c r="Q49" s="40">
        <f t="shared" si="22"/>
        <v>1.6</v>
      </c>
      <c r="R49" s="39"/>
      <c r="S49" s="39"/>
      <c r="T49" s="39"/>
      <c r="U49" s="40">
        <f t="shared" si="18"/>
        <v>23.875</v>
      </c>
      <c r="V49" s="77">
        <f t="shared" si="19"/>
        <v>15.455813953488374</v>
      </c>
      <c r="W49" s="35">
        <f t="shared" si="20"/>
        <v>1.218</v>
      </c>
      <c r="X49" s="41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</row>
    <row r="50" spans="1:44" s="32" customFormat="1" ht="154.5" customHeight="1" x14ac:dyDescent="0.25">
      <c r="A50" s="37" t="s">
        <v>29</v>
      </c>
      <c r="B50" s="42" t="s">
        <v>135</v>
      </c>
      <c r="C50" s="39">
        <v>1.6</v>
      </c>
      <c r="D50" s="39">
        <v>4</v>
      </c>
      <c r="E50" s="39"/>
      <c r="F50" s="39">
        <v>35</v>
      </c>
      <c r="G50" s="43" t="s">
        <v>136</v>
      </c>
      <c r="H50" s="39" t="s">
        <v>63</v>
      </c>
      <c r="I50" s="39">
        <v>15.9</v>
      </c>
      <c r="J50" s="39">
        <v>20</v>
      </c>
      <c r="K50" s="39">
        <v>21.5</v>
      </c>
      <c r="L50" s="39">
        <v>0.24</v>
      </c>
      <c r="M50" s="39">
        <v>1.6E-2</v>
      </c>
      <c r="N50" s="39">
        <v>0</v>
      </c>
      <c r="O50" s="40">
        <f t="shared" si="21"/>
        <v>0.25600000000000001</v>
      </c>
      <c r="P50" s="39" t="s">
        <v>153</v>
      </c>
      <c r="Q50" s="40">
        <f t="shared" si="22"/>
        <v>1.6</v>
      </c>
      <c r="R50" s="39"/>
      <c r="S50" s="39"/>
      <c r="T50" s="39"/>
      <c r="U50" s="40">
        <f t="shared" si="18"/>
        <v>16</v>
      </c>
      <c r="V50" s="77">
        <f t="shared" si="19"/>
        <v>13.679069767441861</v>
      </c>
      <c r="W50" s="35">
        <f t="shared" si="20"/>
        <v>1.3440000000000001</v>
      </c>
      <c r="X50" s="41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</row>
    <row r="51" spans="1:44" s="65" customFormat="1" ht="150.75" customHeight="1" x14ac:dyDescent="0.25">
      <c r="A51" s="60" t="s">
        <v>33</v>
      </c>
      <c r="B51" s="61" t="s">
        <v>137</v>
      </c>
      <c r="C51" s="56"/>
      <c r="D51" s="56"/>
      <c r="E51" s="56">
        <v>4</v>
      </c>
      <c r="F51" s="56">
        <v>35</v>
      </c>
      <c r="G51" s="62" t="s">
        <v>138</v>
      </c>
      <c r="H51" s="56" t="s">
        <v>63</v>
      </c>
      <c r="I51" s="57" t="s">
        <v>139</v>
      </c>
      <c r="J51" s="56">
        <v>20</v>
      </c>
      <c r="K51" s="56">
        <v>21.5</v>
      </c>
      <c r="L51" s="56">
        <v>2</v>
      </c>
      <c r="M51" s="56">
        <v>0.68500000000000005</v>
      </c>
      <c r="N51" s="56">
        <v>0</v>
      </c>
      <c r="O51" s="35">
        <f t="shared" si="21"/>
        <v>2.6850000000000001</v>
      </c>
      <c r="P51" s="63" t="s">
        <v>154</v>
      </c>
      <c r="Q51" s="35">
        <f t="shared" si="22"/>
        <v>4</v>
      </c>
      <c r="R51" s="56"/>
      <c r="S51" s="56"/>
      <c r="T51" s="56"/>
      <c r="U51" s="35">
        <f t="shared" si="18"/>
        <v>67.125</v>
      </c>
      <c r="V51" s="78">
        <f t="shared" si="19"/>
        <v>12.488372093023257</v>
      </c>
      <c r="W51" s="35">
        <f t="shared" si="20"/>
        <v>1.3149999999999999</v>
      </c>
      <c r="X51" s="64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</row>
    <row r="52" spans="1:44" s="32" customFormat="1" ht="52.5" customHeight="1" x14ac:dyDescent="0.25">
      <c r="A52" s="37" t="s">
        <v>37</v>
      </c>
      <c r="B52" s="42"/>
      <c r="C52" s="39"/>
      <c r="D52" s="39"/>
      <c r="E52" s="39"/>
      <c r="F52" s="39">
        <v>35</v>
      </c>
      <c r="G52" s="43" t="s">
        <v>365</v>
      </c>
      <c r="H52" s="39" t="s">
        <v>63</v>
      </c>
      <c r="I52" s="39">
        <v>4</v>
      </c>
      <c r="J52" s="39">
        <v>20</v>
      </c>
      <c r="K52" s="39">
        <v>21.5</v>
      </c>
      <c r="L52" s="39">
        <v>0</v>
      </c>
      <c r="M52" s="39">
        <v>0</v>
      </c>
      <c r="N52" s="39">
        <v>0</v>
      </c>
      <c r="O52" s="40">
        <f t="shared" si="21"/>
        <v>0</v>
      </c>
      <c r="P52" s="45" t="s">
        <v>155</v>
      </c>
      <c r="Q52" s="40">
        <f t="shared" si="22"/>
        <v>0</v>
      </c>
      <c r="R52" s="39"/>
      <c r="S52" s="39"/>
      <c r="T52" s="39"/>
      <c r="U52" s="40"/>
      <c r="V52" s="40">
        <f>O52/K52*100</f>
        <v>0</v>
      </c>
      <c r="W52" s="35">
        <f t="shared" si="20"/>
        <v>0</v>
      </c>
      <c r="X52" s="41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</row>
    <row r="53" spans="1:44" s="2" customFormat="1" ht="34.5" customHeight="1" x14ac:dyDescent="0.25">
      <c r="A53" s="83" t="s">
        <v>367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5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</row>
    <row r="54" spans="1:44" s="32" customFormat="1" ht="162" customHeight="1" x14ac:dyDescent="0.25">
      <c r="A54" s="37" t="s">
        <v>11</v>
      </c>
      <c r="B54" s="38" t="s">
        <v>368</v>
      </c>
      <c r="C54" s="39"/>
      <c r="D54" s="39"/>
      <c r="E54" s="39"/>
      <c r="F54" s="39">
        <v>35</v>
      </c>
      <c r="G54" s="39"/>
      <c r="H54" s="39" t="s">
        <v>158</v>
      </c>
      <c r="I54" s="39">
        <v>11.11</v>
      </c>
      <c r="J54" s="39">
        <v>12.7</v>
      </c>
      <c r="K54" s="39">
        <v>13.6</v>
      </c>
      <c r="L54" s="39">
        <f>SUM(L55:L55)</f>
        <v>1.87</v>
      </c>
      <c r="M54" s="39">
        <f>SUM(M55:M55)</f>
        <v>0.42799999999999999</v>
      </c>
      <c r="N54" s="39">
        <f>SUM(N55:N55)</f>
        <v>0</v>
      </c>
      <c r="O54" s="39">
        <f>SUM(O55:O55)</f>
        <v>2.298</v>
      </c>
      <c r="P54" s="39" t="s">
        <v>154</v>
      </c>
      <c r="Q54" s="39"/>
      <c r="R54" s="39"/>
      <c r="S54" s="39"/>
      <c r="T54" s="39"/>
      <c r="U54" s="39"/>
      <c r="V54" s="77">
        <f>O54/K54*100</f>
        <v>16.897058823529413</v>
      </c>
      <c r="W54" s="39">
        <f>SUM(W55:W55)</f>
        <v>1.702</v>
      </c>
      <c r="X54" s="41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</row>
    <row r="55" spans="1:44" s="32" customFormat="1" ht="107.25" customHeight="1" x14ac:dyDescent="0.25">
      <c r="A55" s="37" t="s">
        <v>12</v>
      </c>
      <c r="B55" s="42" t="s">
        <v>141</v>
      </c>
      <c r="C55" s="39">
        <v>4</v>
      </c>
      <c r="D55" s="39">
        <v>4</v>
      </c>
      <c r="E55" s="39"/>
      <c r="F55" s="39">
        <v>35</v>
      </c>
      <c r="G55" s="43" t="s">
        <v>157</v>
      </c>
      <c r="H55" s="39" t="s">
        <v>158</v>
      </c>
      <c r="I55" s="39">
        <v>11.11</v>
      </c>
      <c r="J55" s="39">
        <v>12.7</v>
      </c>
      <c r="K55" s="39">
        <v>13.6</v>
      </c>
      <c r="L55" s="39">
        <v>1.87</v>
      </c>
      <c r="M55" s="39">
        <v>0.42799999999999999</v>
      </c>
      <c r="N55" s="39">
        <v>0</v>
      </c>
      <c r="O55" s="40">
        <f>SUM(L55:N55)</f>
        <v>2.298</v>
      </c>
      <c r="P55" s="39" t="s">
        <v>156</v>
      </c>
      <c r="Q55" s="40">
        <f>MIN(C55:E55)</f>
        <v>4</v>
      </c>
      <c r="R55" s="39"/>
      <c r="S55" s="39"/>
      <c r="T55" s="39"/>
      <c r="U55" s="40">
        <f t="shared" ref="U55" si="23">((O55-N55)/Q55)*100</f>
        <v>57.45</v>
      </c>
      <c r="V55" s="77">
        <f>O55/K55*100</f>
        <v>16.897058823529413</v>
      </c>
      <c r="W55" s="35">
        <f t="shared" ref="W55" si="24">Q55-(O55-N55)</f>
        <v>1.702</v>
      </c>
      <c r="X55" s="41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</row>
    <row r="56" spans="1:44" s="2" customFormat="1" ht="34.5" customHeight="1" x14ac:dyDescent="0.25">
      <c r="A56" s="83" t="s">
        <v>160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5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</row>
    <row r="57" spans="1:44" s="32" customFormat="1" ht="66.75" customHeight="1" x14ac:dyDescent="0.25">
      <c r="A57" s="37" t="s">
        <v>11</v>
      </c>
      <c r="B57" s="38" t="s">
        <v>161</v>
      </c>
      <c r="C57" s="39"/>
      <c r="D57" s="39"/>
      <c r="E57" s="39"/>
      <c r="F57" s="39">
        <v>35</v>
      </c>
      <c r="G57" s="39"/>
      <c r="H57" s="39" t="s">
        <v>58</v>
      </c>
      <c r="I57" s="39" t="s">
        <v>300</v>
      </c>
      <c r="J57" s="39">
        <v>12.7</v>
      </c>
      <c r="K57" s="39">
        <v>13.6</v>
      </c>
      <c r="L57" s="39">
        <f>SUM(L58:L62)</f>
        <v>2.5300000000000002</v>
      </c>
      <c r="M57" s="39">
        <f>SUM(M58:M62)</f>
        <v>0.88</v>
      </c>
      <c r="N57" s="39">
        <f>SUM(N58:N62)</f>
        <v>3.1110000000000002</v>
      </c>
      <c r="O57" s="39">
        <f>SUM(O58:O62)</f>
        <v>6.5209999999999999</v>
      </c>
      <c r="P57" s="39" t="s">
        <v>299</v>
      </c>
      <c r="Q57" s="39"/>
      <c r="R57" s="39"/>
      <c r="S57" s="39"/>
      <c r="T57" s="39"/>
      <c r="U57" s="39"/>
      <c r="V57" s="77">
        <f>O57/K57*100</f>
        <v>47.94852941176471</v>
      </c>
      <c r="W57" s="39">
        <f>SUM(W59+W60+W61+W62)</f>
        <v>3.4750000000000005</v>
      </c>
      <c r="X57" s="41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</row>
    <row r="58" spans="1:44" s="32" customFormat="1" ht="151.5" customHeight="1" x14ac:dyDescent="0.25">
      <c r="A58" s="37" t="s">
        <v>12</v>
      </c>
      <c r="B58" s="42" t="s">
        <v>137</v>
      </c>
      <c r="C58" s="39"/>
      <c r="D58" s="39"/>
      <c r="E58" s="39">
        <v>4</v>
      </c>
      <c r="F58" s="39">
        <v>35</v>
      </c>
      <c r="G58" s="43" t="s">
        <v>140</v>
      </c>
      <c r="H58" s="39" t="s">
        <v>63</v>
      </c>
      <c r="I58" s="39">
        <v>4</v>
      </c>
      <c r="J58" s="39">
        <v>20</v>
      </c>
      <c r="K58" s="39">
        <v>21.5</v>
      </c>
      <c r="L58" s="39">
        <v>2</v>
      </c>
      <c r="M58" s="39">
        <v>0.68500000000000005</v>
      </c>
      <c r="N58" s="39">
        <v>0</v>
      </c>
      <c r="O58" s="40">
        <f>SUM(L58:N58)</f>
        <v>2.6850000000000001</v>
      </c>
      <c r="P58" s="45" t="s">
        <v>154</v>
      </c>
      <c r="Q58" s="40">
        <f>MIN(C58:E58)</f>
        <v>4</v>
      </c>
      <c r="R58" s="39"/>
      <c r="S58" s="39"/>
      <c r="T58" s="39"/>
      <c r="U58" s="40">
        <f t="shared" ref="U58:U61" si="25">((O58-N58)/Q58)*100</f>
        <v>67.125</v>
      </c>
      <c r="V58" s="77">
        <f t="shared" ref="V58:V61" si="26">O58/K58*100+V59</f>
        <v>40.694254445964432</v>
      </c>
      <c r="W58" s="35">
        <f t="shared" ref="W58:W62" si="27">Q58-(O58-N58)</f>
        <v>1.3149999999999999</v>
      </c>
      <c r="X58" s="41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</row>
    <row r="59" spans="1:44" s="32" customFormat="1" ht="50.25" customHeight="1" x14ac:dyDescent="0.25">
      <c r="A59" s="37" t="s">
        <v>13</v>
      </c>
      <c r="B59" s="42" t="s">
        <v>162</v>
      </c>
      <c r="C59" s="39">
        <v>6.3</v>
      </c>
      <c r="D59" s="39">
        <v>1.6</v>
      </c>
      <c r="E59" s="39"/>
      <c r="F59" s="39">
        <v>35</v>
      </c>
      <c r="G59" s="43" t="s">
        <v>371</v>
      </c>
      <c r="H59" s="39" t="s">
        <v>64</v>
      </c>
      <c r="I59" s="39">
        <v>26.5</v>
      </c>
      <c r="J59" s="44" t="s">
        <v>65</v>
      </c>
      <c r="K59" s="39">
        <v>13.6</v>
      </c>
      <c r="L59" s="39">
        <v>0</v>
      </c>
      <c r="M59" s="39">
        <v>0</v>
      </c>
      <c r="N59" s="39">
        <v>0</v>
      </c>
      <c r="O59" s="40">
        <f t="shared" ref="O59:O62" si="28">SUM(L59:N59)</f>
        <v>0</v>
      </c>
      <c r="P59" s="39" t="s">
        <v>64</v>
      </c>
      <c r="Q59" s="40">
        <f t="shared" ref="Q59:Q62" si="29">MIN(C59:E59)</f>
        <v>1.6</v>
      </c>
      <c r="R59" s="39"/>
      <c r="S59" s="39"/>
      <c r="T59" s="39"/>
      <c r="U59" s="40">
        <f t="shared" si="25"/>
        <v>0</v>
      </c>
      <c r="V59" s="77">
        <f t="shared" si="26"/>
        <v>28.205882352941178</v>
      </c>
      <c r="W59" s="35">
        <f t="shared" si="27"/>
        <v>1.6</v>
      </c>
      <c r="X59" s="41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</row>
    <row r="60" spans="1:44" s="32" customFormat="1" ht="150.75" customHeight="1" x14ac:dyDescent="0.25">
      <c r="A60" s="37" t="s">
        <v>14</v>
      </c>
      <c r="B60" s="42" t="s">
        <v>159</v>
      </c>
      <c r="C60" s="39">
        <v>1.6</v>
      </c>
      <c r="D60" s="39">
        <v>2.5</v>
      </c>
      <c r="E60" s="39"/>
      <c r="F60" s="39">
        <v>35</v>
      </c>
      <c r="G60" s="43" t="s">
        <v>372</v>
      </c>
      <c r="H60" s="39" t="s">
        <v>64</v>
      </c>
      <c r="I60" s="39">
        <v>19.2</v>
      </c>
      <c r="J60" s="39">
        <v>12.7</v>
      </c>
      <c r="K60" s="39">
        <v>13.6</v>
      </c>
      <c r="L60" s="39">
        <v>0.41</v>
      </c>
      <c r="M60" s="39">
        <v>0.11899999999999999</v>
      </c>
      <c r="N60" s="39">
        <v>3.1110000000000002</v>
      </c>
      <c r="O60" s="40">
        <f t="shared" si="28"/>
        <v>3.64</v>
      </c>
      <c r="P60" s="45" t="s">
        <v>163</v>
      </c>
      <c r="Q60" s="40">
        <f t="shared" si="29"/>
        <v>1.6</v>
      </c>
      <c r="R60" s="39"/>
      <c r="S60" s="39"/>
      <c r="T60" s="39"/>
      <c r="U60" s="77">
        <f t="shared" si="25"/>
        <v>33.062499999999993</v>
      </c>
      <c r="V60" s="77">
        <f t="shared" si="26"/>
        <v>28.205882352941178</v>
      </c>
      <c r="W60" s="35">
        <f t="shared" si="27"/>
        <v>1.0710000000000002</v>
      </c>
      <c r="X60" s="41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</row>
    <row r="61" spans="1:44" s="32" customFormat="1" ht="46.5" customHeight="1" x14ac:dyDescent="0.25">
      <c r="A61" s="37" t="s">
        <v>29</v>
      </c>
      <c r="B61" s="42" t="s">
        <v>142</v>
      </c>
      <c r="C61" s="39">
        <v>1</v>
      </c>
      <c r="D61" s="39">
        <v>1.6</v>
      </c>
      <c r="E61" s="39"/>
      <c r="F61" s="39">
        <v>35</v>
      </c>
      <c r="G61" s="43" t="s">
        <v>143</v>
      </c>
      <c r="H61" s="39" t="s">
        <v>64</v>
      </c>
      <c r="I61" s="39">
        <v>14</v>
      </c>
      <c r="J61" s="39">
        <v>12.7</v>
      </c>
      <c r="K61" s="39">
        <v>13.6</v>
      </c>
      <c r="L61" s="39">
        <v>0.12</v>
      </c>
      <c r="M61" s="39">
        <v>7.5999999999999998E-2</v>
      </c>
      <c r="N61" s="39">
        <v>0</v>
      </c>
      <c r="O61" s="40">
        <f t="shared" si="28"/>
        <v>0.19600000000000001</v>
      </c>
      <c r="P61" s="39" t="s">
        <v>340</v>
      </c>
      <c r="Q61" s="40">
        <f t="shared" si="29"/>
        <v>1</v>
      </c>
      <c r="R61" s="39"/>
      <c r="S61" s="39"/>
      <c r="T61" s="39"/>
      <c r="U61" s="40">
        <f t="shared" si="25"/>
        <v>19.600000000000001</v>
      </c>
      <c r="V61" s="77">
        <f t="shared" si="26"/>
        <v>1.4411764705882353</v>
      </c>
      <c r="W61" s="35">
        <f t="shared" si="27"/>
        <v>0.80400000000000005</v>
      </c>
      <c r="X61" s="41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</row>
    <row r="62" spans="1:44" s="32" customFormat="1" ht="48" customHeight="1" x14ac:dyDescent="0.25">
      <c r="A62" s="37" t="s">
        <v>33</v>
      </c>
      <c r="B62" s="42"/>
      <c r="C62" s="39"/>
      <c r="D62" s="39"/>
      <c r="E62" s="39"/>
      <c r="F62" s="39">
        <v>35</v>
      </c>
      <c r="G62" s="43" t="s">
        <v>144</v>
      </c>
      <c r="H62" s="39" t="s">
        <v>31</v>
      </c>
      <c r="I62" s="44" t="s">
        <v>145</v>
      </c>
      <c r="J62" s="39">
        <v>16</v>
      </c>
      <c r="K62" s="39">
        <v>17.2</v>
      </c>
      <c r="L62" s="39">
        <v>0</v>
      </c>
      <c r="M62" s="39">
        <v>0</v>
      </c>
      <c r="N62" s="39">
        <v>0</v>
      </c>
      <c r="O62" s="40">
        <f t="shared" si="28"/>
        <v>0</v>
      </c>
      <c r="P62" s="39" t="s">
        <v>164</v>
      </c>
      <c r="Q62" s="40">
        <f t="shared" si="29"/>
        <v>0</v>
      </c>
      <c r="R62" s="39"/>
      <c r="S62" s="39"/>
      <c r="T62" s="39"/>
      <c r="U62" s="40"/>
      <c r="V62" s="40">
        <f>O62/K62*100</f>
        <v>0</v>
      </c>
      <c r="W62" s="35">
        <f t="shared" si="27"/>
        <v>0</v>
      </c>
      <c r="X62" s="41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</row>
    <row r="63" spans="1:44" s="2" customFormat="1" ht="34.5" customHeight="1" x14ac:dyDescent="0.25">
      <c r="A63" s="83" t="s">
        <v>165</v>
      </c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5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</row>
    <row r="64" spans="1:44" s="32" customFormat="1" ht="84.75" customHeight="1" x14ac:dyDescent="0.25">
      <c r="A64" s="37" t="s">
        <v>11</v>
      </c>
      <c r="B64" s="38" t="s">
        <v>166</v>
      </c>
      <c r="C64" s="39"/>
      <c r="D64" s="39"/>
      <c r="E64" s="39"/>
      <c r="F64" s="39">
        <v>35</v>
      </c>
      <c r="G64" s="39"/>
      <c r="H64" s="39" t="s">
        <v>39</v>
      </c>
      <c r="I64" s="39" t="s">
        <v>301</v>
      </c>
      <c r="J64" s="39">
        <v>16</v>
      </c>
      <c r="K64" s="39">
        <v>17.2</v>
      </c>
      <c r="L64" s="39">
        <f>SUM(L65:L66)</f>
        <v>0.03</v>
      </c>
      <c r="M64" s="39">
        <f>SUM(M65:M66)</f>
        <v>1.4999999999999999E-2</v>
      </c>
      <c r="N64" s="39">
        <f>SUM(N65:N66)</f>
        <v>0</v>
      </c>
      <c r="O64" s="39">
        <f>SUM(O65:O66)</f>
        <v>4.4999999999999998E-2</v>
      </c>
      <c r="P64" s="39" t="s">
        <v>169</v>
      </c>
      <c r="Q64" s="39"/>
      <c r="R64" s="39"/>
      <c r="S64" s="39"/>
      <c r="T64" s="39"/>
      <c r="U64" s="39"/>
      <c r="V64" s="77">
        <f>O64/K64*100</f>
        <v>0.26162790697674421</v>
      </c>
      <c r="W64" s="39">
        <f>SUM(W65:W66)</f>
        <v>1.5550000000000002</v>
      </c>
      <c r="X64" s="41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</row>
    <row r="65" spans="1:44" s="32" customFormat="1" ht="46.5" customHeight="1" x14ac:dyDescent="0.25">
      <c r="A65" s="37" t="s">
        <v>12</v>
      </c>
      <c r="B65" s="42" t="s">
        <v>167</v>
      </c>
      <c r="C65" s="39">
        <v>1.6</v>
      </c>
      <c r="D65" s="39">
        <v>1.6</v>
      </c>
      <c r="E65" s="39"/>
      <c r="F65" s="39">
        <v>35</v>
      </c>
      <c r="G65" s="43" t="s">
        <v>168</v>
      </c>
      <c r="H65" s="39" t="s">
        <v>31</v>
      </c>
      <c r="I65" s="39">
        <v>29.7</v>
      </c>
      <c r="J65" s="39">
        <v>16</v>
      </c>
      <c r="K65" s="39">
        <v>17.2</v>
      </c>
      <c r="L65" s="39">
        <v>0.03</v>
      </c>
      <c r="M65" s="39">
        <v>1.4999999999999999E-2</v>
      </c>
      <c r="N65" s="39">
        <v>0</v>
      </c>
      <c r="O65" s="40">
        <f>SUM(L65:N65)</f>
        <v>4.4999999999999998E-2</v>
      </c>
      <c r="P65" s="45" t="s">
        <v>341</v>
      </c>
      <c r="Q65" s="40">
        <f>MIN(C65:E65)</f>
        <v>1.6</v>
      </c>
      <c r="R65" s="39"/>
      <c r="S65" s="39"/>
      <c r="T65" s="39"/>
      <c r="U65" s="77">
        <f t="shared" ref="U65" si="30">((O65-N65)/Q65)*100</f>
        <v>2.8124999999999996</v>
      </c>
      <c r="V65" s="77">
        <f t="shared" ref="V65" si="31">O65/K65*100+V66</f>
        <v>0.26162790697674421</v>
      </c>
      <c r="W65" s="35">
        <f t="shared" ref="W65:W66" si="32">Q65-(O65-N65)</f>
        <v>1.5550000000000002</v>
      </c>
      <c r="X65" s="41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</row>
    <row r="66" spans="1:44" s="32" customFormat="1" ht="78" customHeight="1" x14ac:dyDescent="0.25">
      <c r="A66" s="37" t="s">
        <v>13</v>
      </c>
      <c r="B66" s="42"/>
      <c r="C66" s="39"/>
      <c r="D66" s="39"/>
      <c r="E66" s="39"/>
      <c r="F66" s="39">
        <v>35</v>
      </c>
      <c r="G66" s="43" t="s">
        <v>342</v>
      </c>
      <c r="H66" s="39" t="s">
        <v>63</v>
      </c>
      <c r="I66" s="39">
        <v>19.7</v>
      </c>
      <c r="J66" s="44" t="s">
        <v>67</v>
      </c>
      <c r="K66" s="39">
        <v>21.5</v>
      </c>
      <c r="L66" s="39">
        <v>0</v>
      </c>
      <c r="M66" s="39">
        <v>0</v>
      </c>
      <c r="N66" s="39">
        <v>0</v>
      </c>
      <c r="O66" s="40">
        <f t="shared" ref="O66" si="33">SUM(L66:N66)</f>
        <v>0</v>
      </c>
      <c r="P66" s="45" t="s">
        <v>391</v>
      </c>
      <c r="Q66" s="40">
        <f t="shared" ref="Q66" si="34">MIN(C66:E66)</f>
        <v>0</v>
      </c>
      <c r="R66" s="39"/>
      <c r="S66" s="39"/>
      <c r="T66" s="39"/>
      <c r="U66" s="40"/>
      <c r="V66" s="40">
        <f>O66/K66*100</f>
        <v>0</v>
      </c>
      <c r="W66" s="35">
        <f t="shared" si="32"/>
        <v>0</v>
      </c>
      <c r="X66" s="41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</row>
    <row r="67" spans="1:44" s="2" customFormat="1" ht="34.5" customHeight="1" x14ac:dyDescent="0.25">
      <c r="A67" s="83" t="s">
        <v>170</v>
      </c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5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</row>
    <row r="68" spans="1:44" s="32" customFormat="1" ht="78.75" customHeight="1" x14ac:dyDescent="0.25">
      <c r="A68" s="37" t="s">
        <v>11</v>
      </c>
      <c r="B68" s="38" t="s">
        <v>171</v>
      </c>
      <c r="C68" s="39"/>
      <c r="D68" s="39"/>
      <c r="E68" s="39"/>
      <c r="F68" s="39">
        <v>35</v>
      </c>
      <c r="G68" s="39"/>
      <c r="H68" s="39" t="s">
        <v>302</v>
      </c>
      <c r="I68" s="39" t="s">
        <v>303</v>
      </c>
      <c r="J68" s="39">
        <v>12.7</v>
      </c>
      <c r="K68" s="39">
        <v>13.6</v>
      </c>
      <c r="L68" s="39">
        <f>SUM(L69:L71)</f>
        <v>0.52</v>
      </c>
      <c r="M68" s="39">
        <f>SUM(M69:M71)</f>
        <v>0.36599999999999999</v>
      </c>
      <c r="N68" s="39">
        <f>SUM(N69:N71)</f>
        <v>0</v>
      </c>
      <c r="O68" s="39">
        <f>SUM(O69:O71)</f>
        <v>0.8859999999999999</v>
      </c>
      <c r="P68" s="45" t="s">
        <v>392</v>
      </c>
      <c r="Q68" s="39"/>
      <c r="R68" s="39"/>
      <c r="S68" s="39"/>
      <c r="T68" s="39"/>
      <c r="U68" s="39"/>
      <c r="V68" s="77">
        <f>O68/K68*100</f>
        <v>6.5147058823529402</v>
      </c>
      <c r="W68" s="39">
        <f>SUM(W69:W71)</f>
        <v>13.214</v>
      </c>
      <c r="X68" s="41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</row>
    <row r="69" spans="1:44" s="32" customFormat="1" ht="75.75" customHeight="1" x14ac:dyDescent="0.25">
      <c r="A69" s="37" t="s">
        <v>12</v>
      </c>
      <c r="B69" s="42" t="s">
        <v>172</v>
      </c>
      <c r="C69" s="39">
        <v>1.6</v>
      </c>
      <c r="D69" s="39">
        <v>1.8</v>
      </c>
      <c r="E69" s="39"/>
      <c r="F69" s="39">
        <v>35</v>
      </c>
      <c r="G69" s="43" t="s">
        <v>173</v>
      </c>
      <c r="H69" s="39" t="s">
        <v>31</v>
      </c>
      <c r="I69" s="39">
        <v>15.7</v>
      </c>
      <c r="J69" s="39">
        <v>16</v>
      </c>
      <c r="K69" s="39">
        <v>17.2</v>
      </c>
      <c r="L69" s="39">
        <v>0.1</v>
      </c>
      <c r="M69" s="39">
        <v>8.9999999999999993E-3</v>
      </c>
      <c r="N69" s="39">
        <v>0</v>
      </c>
      <c r="O69" s="40">
        <f>SUM(L69:N69)</f>
        <v>0.109</v>
      </c>
      <c r="P69" s="45" t="s">
        <v>178</v>
      </c>
      <c r="Q69" s="40">
        <f>MIN(C69:E69)</f>
        <v>1.6</v>
      </c>
      <c r="R69" s="39"/>
      <c r="S69" s="39"/>
      <c r="T69" s="39"/>
      <c r="U69" s="77">
        <f t="shared" ref="U69:U71" si="35">((O69-N69)/Q69)*100</f>
        <v>6.8124999999999991</v>
      </c>
      <c r="V69" s="77">
        <f t="shared" ref="V69:V70" si="36">O69/K69*100+V70</f>
        <v>6.3469562243502047</v>
      </c>
      <c r="W69" s="35">
        <f t="shared" ref="W69:W71" si="37">Q69-(O69-N69)</f>
        <v>1.4910000000000001</v>
      </c>
      <c r="X69" s="41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</row>
    <row r="70" spans="1:44" s="32" customFormat="1" ht="63.75" customHeight="1" x14ac:dyDescent="0.25">
      <c r="A70" s="37" t="s">
        <v>13</v>
      </c>
      <c r="B70" s="42" t="s">
        <v>174</v>
      </c>
      <c r="C70" s="39">
        <v>2.5</v>
      </c>
      <c r="D70" s="39">
        <v>2.5</v>
      </c>
      <c r="E70" s="39"/>
      <c r="F70" s="39">
        <v>35</v>
      </c>
      <c r="G70" s="43" t="s">
        <v>175</v>
      </c>
      <c r="H70" s="39" t="s">
        <v>64</v>
      </c>
      <c r="I70" s="39">
        <v>45.2</v>
      </c>
      <c r="J70" s="44" t="s">
        <v>65</v>
      </c>
      <c r="K70" s="39">
        <v>13.6</v>
      </c>
      <c r="L70" s="39">
        <v>0.42</v>
      </c>
      <c r="M70" s="39">
        <v>0.35699999999999998</v>
      </c>
      <c r="N70" s="39">
        <v>0</v>
      </c>
      <c r="O70" s="40">
        <f t="shared" ref="O70:O71" si="38">SUM(L70:N70)</f>
        <v>0.77699999999999991</v>
      </c>
      <c r="P70" s="45" t="s">
        <v>179</v>
      </c>
      <c r="Q70" s="40">
        <f t="shared" ref="Q70:Q71" si="39">MIN(C70:E70)</f>
        <v>2.5</v>
      </c>
      <c r="R70" s="39"/>
      <c r="S70" s="39"/>
      <c r="T70" s="39"/>
      <c r="U70" s="40">
        <f t="shared" si="35"/>
        <v>31.08</v>
      </c>
      <c r="V70" s="77">
        <f t="shared" si="36"/>
        <v>5.7132352941176467</v>
      </c>
      <c r="W70" s="35">
        <f t="shared" si="37"/>
        <v>1.7230000000000001</v>
      </c>
      <c r="X70" s="41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</row>
    <row r="71" spans="1:44" s="32" customFormat="1" ht="43.5" customHeight="1" x14ac:dyDescent="0.25">
      <c r="A71" s="37" t="s">
        <v>14</v>
      </c>
      <c r="B71" s="42" t="s">
        <v>177</v>
      </c>
      <c r="C71" s="39">
        <v>10</v>
      </c>
      <c r="D71" s="39">
        <v>10</v>
      </c>
      <c r="E71" s="39"/>
      <c r="F71" s="39">
        <v>35</v>
      </c>
      <c r="G71" s="43" t="s">
        <v>176</v>
      </c>
      <c r="H71" s="39" t="s">
        <v>63</v>
      </c>
      <c r="I71" s="39">
        <v>12.4</v>
      </c>
      <c r="J71" s="39">
        <v>20</v>
      </c>
      <c r="K71" s="39">
        <v>21.5</v>
      </c>
      <c r="L71" s="39">
        <v>0</v>
      </c>
      <c r="M71" s="39">
        <v>0</v>
      </c>
      <c r="N71" s="39">
        <v>0</v>
      </c>
      <c r="O71" s="40">
        <f t="shared" si="38"/>
        <v>0</v>
      </c>
      <c r="P71" s="39" t="s">
        <v>63</v>
      </c>
      <c r="Q71" s="40">
        <f t="shared" si="39"/>
        <v>10</v>
      </c>
      <c r="R71" s="39"/>
      <c r="S71" s="39"/>
      <c r="T71" s="39"/>
      <c r="U71" s="40">
        <f t="shared" si="35"/>
        <v>0</v>
      </c>
      <c r="V71" s="40">
        <f>O71/K71*100</f>
        <v>0</v>
      </c>
      <c r="W71" s="35">
        <f t="shared" si="37"/>
        <v>10</v>
      </c>
      <c r="X71" s="41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</row>
    <row r="72" spans="1:44" s="2" customFormat="1" ht="34.5" customHeight="1" x14ac:dyDescent="0.25">
      <c r="A72" s="83" t="s">
        <v>180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5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</row>
    <row r="73" spans="1:44" s="32" customFormat="1" ht="84" customHeight="1" x14ac:dyDescent="0.25">
      <c r="A73" s="37" t="s">
        <v>11</v>
      </c>
      <c r="B73" s="38" t="s">
        <v>181</v>
      </c>
      <c r="C73" s="39"/>
      <c r="D73" s="39"/>
      <c r="E73" s="39"/>
      <c r="F73" s="39">
        <v>35</v>
      </c>
      <c r="G73" s="39"/>
      <c r="H73" s="39" t="s">
        <v>31</v>
      </c>
      <c r="I73" s="39">
        <v>99.5</v>
      </c>
      <c r="J73" s="39">
        <v>16</v>
      </c>
      <c r="K73" s="39">
        <v>17.2</v>
      </c>
      <c r="L73" s="39">
        <f>SUM(L74:L76)</f>
        <v>0.55000000000000004</v>
      </c>
      <c r="M73" s="39">
        <f>SUM(M74:M76)</f>
        <v>0.13900000000000001</v>
      </c>
      <c r="N73" s="39">
        <f>SUM(N74:N76)</f>
        <v>0</v>
      </c>
      <c r="O73" s="39">
        <f>SUM(O74:O76)</f>
        <v>0.68900000000000006</v>
      </c>
      <c r="P73" s="45" t="s">
        <v>393</v>
      </c>
      <c r="Q73" s="39"/>
      <c r="R73" s="39"/>
      <c r="S73" s="39"/>
      <c r="T73" s="39"/>
      <c r="U73" s="39"/>
      <c r="V73" s="77">
        <f>O73/K73*100</f>
        <v>4.0058139534883725</v>
      </c>
      <c r="W73" s="39">
        <f>SUM(W74:W76)</f>
        <v>3.411</v>
      </c>
      <c r="X73" s="41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</row>
    <row r="74" spans="1:44" s="32" customFormat="1" ht="48" customHeight="1" x14ac:dyDescent="0.25">
      <c r="A74" s="37" t="s">
        <v>12</v>
      </c>
      <c r="B74" s="42" t="s">
        <v>182</v>
      </c>
      <c r="C74" s="39">
        <v>1.6</v>
      </c>
      <c r="D74" s="39">
        <v>1.6</v>
      </c>
      <c r="E74" s="39"/>
      <c r="F74" s="39">
        <v>35</v>
      </c>
      <c r="G74" s="43" t="s">
        <v>183</v>
      </c>
      <c r="H74" s="39" t="s">
        <v>31</v>
      </c>
      <c r="I74" s="39">
        <v>34.700000000000003</v>
      </c>
      <c r="J74" s="39">
        <v>16</v>
      </c>
      <c r="K74" s="39">
        <v>17.2</v>
      </c>
      <c r="L74" s="39">
        <v>0.28000000000000003</v>
      </c>
      <c r="M74" s="39">
        <v>0.05</v>
      </c>
      <c r="N74" s="39">
        <v>0</v>
      </c>
      <c r="O74" s="40">
        <f>SUM(L74:N74)</f>
        <v>0.33</v>
      </c>
      <c r="P74" s="45" t="s">
        <v>343</v>
      </c>
      <c r="Q74" s="40">
        <f>MIN(C74:E74)</f>
        <v>1.6</v>
      </c>
      <c r="R74" s="39"/>
      <c r="S74" s="39"/>
      <c r="T74" s="39"/>
      <c r="U74" s="77">
        <f t="shared" ref="U74:U75" si="40">((O74-N74)/Q74)*100</f>
        <v>20.625</v>
      </c>
      <c r="V74" s="77">
        <f t="shared" ref="V74:V75" si="41">O74/K74*100+V75</f>
        <v>4.0058139534883725</v>
      </c>
      <c r="W74" s="35">
        <f t="shared" ref="W74:W76" si="42">Q74-(O74-N74)</f>
        <v>1.27</v>
      </c>
      <c r="X74" s="41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</row>
    <row r="75" spans="1:44" s="32" customFormat="1" ht="52.5" customHeight="1" x14ac:dyDescent="0.25">
      <c r="A75" s="37" t="s">
        <v>13</v>
      </c>
      <c r="B75" s="42" t="s">
        <v>184</v>
      </c>
      <c r="C75" s="39">
        <v>2.5</v>
      </c>
      <c r="D75" s="39">
        <v>2.5</v>
      </c>
      <c r="E75" s="39"/>
      <c r="F75" s="39">
        <v>35</v>
      </c>
      <c r="G75" s="43" t="s">
        <v>185</v>
      </c>
      <c r="H75" s="39" t="s">
        <v>31</v>
      </c>
      <c r="I75" s="39">
        <v>39.9</v>
      </c>
      <c r="J75" s="44" t="s">
        <v>68</v>
      </c>
      <c r="K75" s="39">
        <v>17.2</v>
      </c>
      <c r="L75" s="39">
        <v>0.27</v>
      </c>
      <c r="M75" s="39">
        <v>8.8999999999999996E-2</v>
      </c>
      <c r="N75" s="39">
        <v>0</v>
      </c>
      <c r="O75" s="40">
        <f t="shared" ref="O75:O76" si="43">SUM(L75:N75)</f>
        <v>0.35899999999999999</v>
      </c>
      <c r="P75" s="45" t="s">
        <v>344</v>
      </c>
      <c r="Q75" s="40">
        <f t="shared" ref="Q75:Q76" si="44">MIN(C75:E75)</f>
        <v>2.5</v>
      </c>
      <c r="R75" s="39"/>
      <c r="S75" s="39"/>
      <c r="T75" s="39"/>
      <c r="U75" s="40">
        <f t="shared" si="40"/>
        <v>14.360000000000001</v>
      </c>
      <c r="V75" s="77">
        <f t="shared" si="41"/>
        <v>2.0872093023255816</v>
      </c>
      <c r="W75" s="35">
        <f t="shared" si="42"/>
        <v>2.141</v>
      </c>
      <c r="X75" s="41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</row>
    <row r="76" spans="1:44" s="32" customFormat="1" ht="123" customHeight="1" x14ac:dyDescent="0.25">
      <c r="A76" s="37" t="s">
        <v>14</v>
      </c>
      <c r="B76" s="42"/>
      <c r="C76" s="39"/>
      <c r="D76" s="39"/>
      <c r="E76" s="39"/>
      <c r="F76" s="39">
        <v>35</v>
      </c>
      <c r="G76" s="43" t="s">
        <v>186</v>
      </c>
      <c r="H76" s="39" t="s">
        <v>31</v>
      </c>
      <c r="I76" s="39">
        <v>24.9</v>
      </c>
      <c r="J76" s="39">
        <v>16</v>
      </c>
      <c r="K76" s="39">
        <v>17.2</v>
      </c>
      <c r="L76" s="39">
        <v>0</v>
      </c>
      <c r="M76" s="39">
        <v>0</v>
      </c>
      <c r="N76" s="39">
        <v>0</v>
      </c>
      <c r="O76" s="40">
        <f t="shared" si="43"/>
        <v>0</v>
      </c>
      <c r="P76" s="45" t="s">
        <v>187</v>
      </c>
      <c r="Q76" s="40">
        <f t="shared" si="44"/>
        <v>0</v>
      </c>
      <c r="R76" s="39"/>
      <c r="S76" s="39"/>
      <c r="T76" s="39"/>
      <c r="U76" s="40"/>
      <c r="V76" s="40">
        <f>O76/K76*100</f>
        <v>0</v>
      </c>
      <c r="W76" s="35">
        <f t="shared" si="42"/>
        <v>0</v>
      </c>
      <c r="X76" s="41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</row>
    <row r="77" spans="1:44" s="2" customFormat="1" ht="34.5" customHeight="1" x14ac:dyDescent="0.25">
      <c r="A77" s="83" t="s">
        <v>188</v>
      </c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5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</row>
    <row r="78" spans="1:44" s="32" customFormat="1" ht="135.75" customHeight="1" x14ac:dyDescent="0.25">
      <c r="A78" s="37" t="s">
        <v>11</v>
      </c>
      <c r="B78" s="38" t="s">
        <v>189</v>
      </c>
      <c r="C78" s="39"/>
      <c r="D78" s="39"/>
      <c r="E78" s="39"/>
      <c r="F78" s="39">
        <v>35</v>
      </c>
      <c r="G78" s="39"/>
      <c r="H78" s="39" t="s">
        <v>311</v>
      </c>
      <c r="I78" s="39" t="s">
        <v>346</v>
      </c>
      <c r="J78" s="39">
        <v>12.7</v>
      </c>
      <c r="K78" s="39">
        <v>13.6</v>
      </c>
      <c r="L78" s="39">
        <f t="shared" ref="L78" si="45">SUM(L79:L86)</f>
        <v>1.2719999999999998</v>
      </c>
      <c r="M78" s="39">
        <f t="shared" ref="M78:N78" si="46">SUM(M79:M86)</f>
        <v>0.80300000000000005</v>
      </c>
      <c r="N78" s="39">
        <f t="shared" si="46"/>
        <v>0</v>
      </c>
      <c r="O78" s="39">
        <f>SUM(O79:O86)</f>
        <v>2.0749999999999997</v>
      </c>
      <c r="P78" s="45" t="s">
        <v>208</v>
      </c>
      <c r="Q78" s="39"/>
      <c r="R78" s="39"/>
      <c r="S78" s="39"/>
      <c r="T78" s="39"/>
      <c r="U78" s="39"/>
      <c r="V78" s="77">
        <f>O78/K78*100</f>
        <v>15.257352941176469</v>
      </c>
      <c r="W78" s="39">
        <f>SUM(W79:W86)</f>
        <v>6.7249999999999996</v>
      </c>
      <c r="X78" s="41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</row>
    <row r="79" spans="1:44" s="32" customFormat="1" ht="123" customHeight="1" x14ac:dyDescent="0.25">
      <c r="A79" s="37" t="s">
        <v>12</v>
      </c>
      <c r="B79" s="42" t="s">
        <v>190</v>
      </c>
      <c r="C79" s="39">
        <v>1</v>
      </c>
      <c r="D79" s="39">
        <v>1.6</v>
      </c>
      <c r="E79" s="39"/>
      <c r="F79" s="39">
        <v>35</v>
      </c>
      <c r="G79" s="43" t="s">
        <v>191</v>
      </c>
      <c r="H79" s="39" t="s">
        <v>63</v>
      </c>
      <c r="I79" s="39">
        <v>22.45</v>
      </c>
      <c r="J79" s="39">
        <v>20</v>
      </c>
      <c r="K79" s="39">
        <v>21.5</v>
      </c>
      <c r="L79" s="39">
        <v>0.06</v>
      </c>
      <c r="M79" s="39">
        <v>2E-3</v>
      </c>
      <c r="N79" s="39">
        <v>0</v>
      </c>
      <c r="O79" s="40">
        <f>SUM(L79:N79)</f>
        <v>6.2E-2</v>
      </c>
      <c r="P79" s="45" t="s">
        <v>209</v>
      </c>
      <c r="Q79" s="40">
        <f>MIN(C79:E79)</f>
        <v>1</v>
      </c>
      <c r="R79" s="39"/>
      <c r="S79" s="39"/>
      <c r="T79" s="39"/>
      <c r="U79" s="40">
        <f t="shared" ref="U79:U86" si="47">((O79-N79)/Q79)*100</f>
        <v>6.2</v>
      </c>
      <c r="V79" s="77">
        <f t="shared" ref="V79:V85" si="48">O79/K79*100+V80</f>
        <v>15.075751793985646</v>
      </c>
      <c r="W79" s="35">
        <f t="shared" ref="W79:W86" si="49">Q79-(O79-N79)</f>
        <v>0.93799999999999994</v>
      </c>
      <c r="X79" s="41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</row>
    <row r="80" spans="1:44" s="32" customFormat="1" ht="53.25" customHeight="1" x14ac:dyDescent="0.25">
      <c r="A80" s="37" t="s">
        <v>13</v>
      </c>
      <c r="B80" s="42" t="s">
        <v>192</v>
      </c>
      <c r="C80" s="39">
        <v>2.5</v>
      </c>
      <c r="D80" s="39"/>
      <c r="E80" s="39"/>
      <c r="F80" s="39">
        <v>35</v>
      </c>
      <c r="G80" s="43" t="s">
        <v>193</v>
      </c>
      <c r="H80" s="39" t="s">
        <v>63</v>
      </c>
      <c r="I80" s="39">
        <v>1.9</v>
      </c>
      <c r="J80" s="44" t="s">
        <v>68</v>
      </c>
      <c r="K80" s="39">
        <v>17.2</v>
      </c>
      <c r="L80" s="39">
        <v>0</v>
      </c>
      <c r="M80" s="39">
        <v>1.0999999999999999E-2</v>
      </c>
      <c r="N80" s="39">
        <v>0</v>
      </c>
      <c r="O80" s="40">
        <f t="shared" ref="O80:O86" si="50">SUM(L80:N80)</f>
        <v>1.0999999999999999E-2</v>
      </c>
      <c r="P80" s="39" t="s">
        <v>308</v>
      </c>
      <c r="Q80" s="40">
        <f t="shared" ref="Q80:Q86" si="51">MIN(C80:E80)</f>
        <v>2.5</v>
      </c>
      <c r="R80" s="39"/>
      <c r="S80" s="39"/>
      <c r="T80" s="39"/>
      <c r="U80" s="40">
        <f t="shared" si="47"/>
        <v>0.43999999999999995</v>
      </c>
      <c r="V80" s="77">
        <f t="shared" si="48"/>
        <v>14.78737970096239</v>
      </c>
      <c r="W80" s="35">
        <f t="shared" si="49"/>
        <v>2.4889999999999999</v>
      </c>
      <c r="X80" s="41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</row>
    <row r="81" spans="1:44" s="32" customFormat="1" ht="51" customHeight="1" x14ac:dyDescent="0.25">
      <c r="A81" s="37" t="s">
        <v>14</v>
      </c>
      <c r="B81" s="42" t="s">
        <v>194</v>
      </c>
      <c r="C81" s="39">
        <v>1</v>
      </c>
      <c r="D81" s="39"/>
      <c r="E81" s="39"/>
      <c r="F81" s="39">
        <v>35</v>
      </c>
      <c r="G81" s="43" t="s">
        <v>195</v>
      </c>
      <c r="H81" s="39" t="s">
        <v>36</v>
      </c>
      <c r="I81" s="39" t="s">
        <v>204</v>
      </c>
      <c r="J81" s="39">
        <v>12.7</v>
      </c>
      <c r="K81" s="39">
        <v>13.6</v>
      </c>
      <c r="L81" s="39">
        <v>0.36</v>
      </c>
      <c r="M81" s="39">
        <v>0</v>
      </c>
      <c r="N81" s="39">
        <v>0</v>
      </c>
      <c r="O81" s="40">
        <f t="shared" si="50"/>
        <v>0.36</v>
      </c>
      <c r="P81" s="39" t="s">
        <v>307</v>
      </c>
      <c r="Q81" s="40">
        <f t="shared" si="51"/>
        <v>1</v>
      </c>
      <c r="R81" s="39"/>
      <c r="S81" s="39"/>
      <c r="T81" s="39"/>
      <c r="U81" s="40">
        <f t="shared" si="47"/>
        <v>36</v>
      </c>
      <c r="V81" s="77">
        <f t="shared" si="48"/>
        <v>14.723426212590297</v>
      </c>
      <c r="W81" s="35">
        <f t="shared" si="49"/>
        <v>0.64</v>
      </c>
      <c r="X81" s="41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</row>
    <row r="82" spans="1:44" s="32" customFormat="1" ht="66" customHeight="1" x14ac:dyDescent="0.25">
      <c r="A82" s="37" t="s">
        <v>29</v>
      </c>
      <c r="B82" s="42" t="s">
        <v>202</v>
      </c>
      <c r="C82" s="39">
        <v>0.1</v>
      </c>
      <c r="D82" s="39"/>
      <c r="E82" s="39"/>
      <c r="F82" s="39">
        <v>35</v>
      </c>
      <c r="G82" s="43" t="s">
        <v>203</v>
      </c>
      <c r="H82" s="39" t="s">
        <v>61</v>
      </c>
      <c r="I82" s="39">
        <v>1</v>
      </c>
      <c r="J82" s="39">
        <v>10.6</v>
      </c>
      <c r="K82" s="44" t="s">
        <v>345</v>
      </c>
      <c r="L82" s="39">
        <v>1E-3</v>
      </c>
      <c r="M82" s="39">
        <v>0</v>
      </c>
      <c r="N82" s="39">
        <v>0</v>
      </c>
      <c r="O82" s="40">
        <f t="shared" si="50"/>
        <v>1E-3</v>
      </c>
      <c r="P82" s="39" t="s">
        <v>394</v>
      </c>
      <c r="Q82" s="40">
        <f t="shared" si="51"/>
        <v>0.1</v>
      </c>
      <c r="R82" s="39"/>
      <c r="S82" s="39"/>
      <c r="T82" s="39"/>
      <c r="U82" s="40">
        <f t="shared" si="47"/>
        <v>1</v>
      </c>
      <c r="V82" s="77">
        <f t="shared" si="48"/>
        <v>12.076367389060886</v>
      </c>
      <c r="W82" s="35">
        <f t="shared" si="49"/>
        <v>9.9000000000000005E-2</v>
      </c>
      <c r="X82" s="41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</row>
    <row r="83" spans="1:44" s="32" customFormat="1" ht="135.75" customHeight="1" x14ac:dyDescent="0.25">
      <c r="A83" s="37" t="s">
        <v>33</v>
      </c>
      <c r="B83" s="42" t="s">
        <v>197</v>
      </c>
      <c r="C83" s="39">
        <v>2.5</v>
      </c>
      <c r="D83" s="39">
        <v>4</v>
      </c>
      <c r="E83" s="39"/>
      <c r="F83" s="39">
        <v>35</v>
      </c>
      <c r="G83" s="43" t="s">
        <v>196</v>
      </c>
      <c r="H83" s="39" t="s">
        <v>49</v>
      </c>
      <c r="I83" s="44" t="s">
        <v>205</v>
      </c>
      <c r="J83" s="39">
        <v>12.7</v>
      </c>
      <c r="K83" s="39">
        <v>13.6</v>
      </c>
      <c r="L83" s="39">
        <v>0.61</v>
      </c>
      <c r="M83" s="39">
        <v>0.73399999999999999</v>
      </c>
      <c r="N83" s="39">
        <v>0</v>
      </c>
      <c r="O83" s="40">
        <f t="shared" si="50"/>
        <v>1.3439999999999999</v>
      </c>
      <c r="P83" s="45" t="s">
        <v>210</v>
      </c>
      <c r="Q83" s="40">
        <f t="shared" si="51"/>
        <v>2.5</v>
      </c>
      <c r="R83" s="39"/>
      <c r="S83" s="39"/>
      <c r="T83" s="39"/>
      <c r="U83" s="40">
        <f t="shared" si="47"/>
        <v>53.76</v>
      </c>
      <c r="V83" s="77">
        <f t="shared" si="48"/>
        <v>12.067595459236324</v>
      </c>
      <c r="W83" s="35">
        <f t="shared" si="49"/>
        <v>1.1560000000000001</v>
      </c>
      <c r="X83" s="41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</row>
    <row r="84" spans="1:44" s="32" customFormat="1" ht="45.75" customHeight="1" x14ac:dyDescent="0.25">
      <c r="A84" s="37" t="s">
        <v>37</v>
      </c>
      <c r="B84" s="42" t="s">
        <v>198</v>
      </c>
      <c r="C84" s="39">
        <v>1.6</v>
      </c>
      <c r="D84" s="39">
        <v>1.6</v>
      </c>
      <c r="E84" s="39"/>
      <c r="F84" s="39">
        <v>35</v>
      </c>
      <c r="G84" s="43" t="s">
        <v>199</v>
      </c>
      <c r="H84" s="39" t="s">
        <v>64</v>
      </c>
      <c r="I84" s="39">
        <v>6</v>
      </c>
      <c r="J84" s="39">
        <v>12.7</v>
      </c>
      <c r="K84" s="39">
        <v>13.6</v>
      </c>
      <c r="L84" s="39">
        <v>0.24</v>
      </c>
      <c r="M84" s="39">
        <v>5.6000000000000001E-2</v>
      </c>
      <c r="N84" s="39">
        <v>0</v>
      </c>
      <c r="O84" s="40">
        <f t="shared" si="50"/>
        <v>0.29599999999999999</v>
      </c>
      <c r="P84" s="45" t="s">
        <v>306</v>
      </c>
      <c r="Q84" s="40">
        <f t="shared" si="51"/>
        <v>1.6</v>
      </c>
      <c r="R84" s="39"/>
      <c r="S84" s="39"/>
      <c r="T84" s="39"/>
      <c r="U84" s="40">
        <f t="shared" si="47"/>
        <v>18.499999999999996</v>
      </c>
      <c r="V84" s="77">
        <f t="shared" si="48"/>
        <v>2.1852425180598551</v>
      </c>
      <c r="W84" s="35">
        <f t="shared" si="49"/>
        <v>1.304</v>
      </c>
      <c r="X84" s="41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</row>
    <row r="85" spans="1:44" s="32" customFormat="1" ht="48.75" customHeight="1" x14ac:dyDescent="0.25">
      <c r="A85" s="37" t="s">
        <v>38</v>
      </c>
      <c r="B85" s="42"/>
      <c r="C85" s="40"/>
      <c r="D85" s="40"/>
      <c r="E85" s="40"/>
      <c r="F85" s="40">
        <v>35</v>
      </c>
      <c r="G85" s="43" t="s">
        <v>200</v>
      </c>
      <c r="H85" s="39" t="s">
        <v>63</v>
      </c>
      <c r="I85" s="39">
        <v>17.29</v>
      </c>
      <c r="J85" s="40">
        <v>20</v>
      </c>
      <c r="K85" s="37" t="s">
        <v>309</v>
      </c>
      <c r="L85" s="40">
        <v>0</v>
      </c>
      <c r="M85" s="40">
        <v>0</v>
      </c>
      <c r="N85" s="40">
        <v>0</v>
      </c>
      <c r="O85" s="40">
        <f t="shared" si="50"/>
        <v>0</v>
      </c>
      <c r="P85" s="45" t="s">
        <v>305</v>
      </c>
      <c r="Q85" s="40">
        <f t="shared" si="51"/>
        <v>0</v>
      </c>
      <c r="R85" s="40"/>
      <c r="S85" s="40"/>
      <c r="T85" s="40"/>
      <c r="U85" s="40"/>
      <c r="V85" s="77">
        <f t="shared" si="48"/>
        <v>8.771929824561403E-3</v>
      </c>
      <c r="W85" s="35">
        <f t="shared" si="49"/>
        <v>0</v>
      </c>
      <c r="X85" s="41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</row>
    <row r="86" spans="1:44" s="32" customFormat="1" ht="63.75" customHeight="1" x14ac:dyDescent="0.25">
      <c r="A86" s="37" t="s">
        <v>66</v>
      </c>
      <c r="B86" s="42" t="s">
        <v>207</v>
      </c>
      <c r="C86" s="40">
        <v>0.1</v>
      </c>
      <c r="D86" s="40"/>
      <c r="E86" s="40"/>
      <c r="F86" s="40">
        <v>35</v>
      </c>
      <c r="G86" s="53" t="s">
        <v>206</v>
      </c>
      <c r="H86" s="54" t="s">
        <v>61</v>
      </c>
      <c r="I86" s="39">
        <v>0.2</v>
      </c>
      <c r="J86" s="40">
        <v>10.6</v>
      </c>
      <c r="K86" s="40">
        <v>11.4</v>
      </c>
      <c r="L86" s="40">
        <v>1E-3</v>
      </c>
      <c r="M86" s="40">
        <v>0</v>
      </c>
      <c r="N86" s="55">
        <v>0</v>
      </c>
      <c r="O86" s="40">
        <f t="shared" si="50"/>
        <v>1E-3</v>
      </c>
      <c r="P86" s="39" t="s">
        <v>61</v>
      </c>
      <c r="Q86" s="40">
        <f t="shared" si="51"/>
        <v>0.1</v>
      </c>
      <c r="R86" s="40"/>
      <c r="S86" s="40"/>
      <c r="T86" s="40"/>
      <c r="U86" s="40">
        <f t="shared" si="47"/>
        <v>1</v>
      </c>
      <c r="V86" s="77">
        <f>O86/K86*100+V87</f>
        <v>8.771929824561403E-3</v>
      </c>
      <c r="W86" s="35">
        <f t="shared" si="49"/>
        <v>9.9000000000000005E-2</v>
      </c>
      <c r="X86" s="41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</row>
    <row r="87" spans="1:44" s="32" customFormat="1" ht="48.75" customHeight="1" x14ac:dyDescent="0.25">
      <c r="A87" s="37" t="s">
        <v>69</v>
      </c>
      <c r="B87" s="42"/>
      <c r="C87" s="40"/>
      <c r="D87" s="40"/>
      <c r="E87" s="40"/>
      <c r="F87" s="40">
        <v>35</v>
      </c>
      <c r="G87" s="53" t="s">
        <v>201</v>
      </c>
      <c r="H87" s="54" t="s">
        <v>63</v>
      </c>
      <c r="I87" s="39">
        <v>12.1</v>
      </c>
      <c r="J87" s="40">
        <v>20</v>
      </c>
      <c r="K87" s="40">
        <v>21.5</v>
      </c>
      <c r="L87" s="40">
        <v>0</v>
      </c>
      <c r="M87" s="40">
        <v>0</v>
      </c>
      <c r="N87" s="55">
        <v>0</v>
      </c>
      <c r="O87" s="40">
        <f t="shared" ref="O87" si="52">SUM(L87:N87)</f>
        <v>0</v>
      </c>
      <c r="P87" s="45" t="s">
        <v>304</v>
      </c>
      <c r="Q87" s="40">
        <f t="shared" ref="Q87" si="53">MIN(C87:E87)</f>
        <v>0</v>
      </c>
      <c r="R87" s="40"/>
      <c r="S87" s="40"/>
      <c r="T87" s="40"/>
      <c r="U87" s="40"/>
      <c r="V87" s="40">
        <f>O87/K87*100</f>
        <v>0</v>
      </c>
      <c r="W87" s="35">
        <f t="shared" ref="W87" si="54">Q87-(O87-N87)</f>
        <v>0</v>
      </c>
      <c r="X87" s="41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</row>
    <row r="88" spans="1:44" s="2" customFormat="1" ht="34.5" customHeight="1" x14ac:dyDescent="0.25">
      <c r="A88" s="83" t="s">
        <v>211</v>
      </c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5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</row>
    <row r="89" spans="1:44" s="32" customFormat="1" ht="65.25" customHeight="1" x14ac:dyDescent="0.25">
      <c r="A89" s="37" t="s">
        <v>11</v>
      </c>
      <c r="B89" s="38" t="s">
        <v>212</v>
      </c>
      <c r="C89" s="39"/>
      <c r="D89" s="39"/>
      <c r="E89" s="39"/>
      <c r="F89" s="39">
        <v>35</v>
      </c>
      <c r="G89" s="39"/>
      <c r="H89" s="39" t="s">
        <v>39</v>
      </c>
      <c r="I89" s="39" t="s">
        <v>315</v>
      </c>
      <c r="J89" s="39">
        <v>16</v>
      </c>
      <c r="K89" s="39">
        <v>17.2</v>
      </c>
      <c r="L89" s="39">
        <f>SUM(L90:L94)</f>
        <v>6.16</v>
      </c>
      <c r="M89" s="39">
        <f>SUM(M90:M94)</f>
        <v>2.9939999999999998</v>
      </c>
      <c r="N89" s="39">
        <f>SUM(N90:N94)</f>
        <v>0</v>
      </c>
      <c r="O89" s="39">
        <f>SUM(O90:O94)</f>
        <v>9.1539999999999999</v>
      </c>
      <c r="P89" s="39" t="s">
        <v>312</v>
      </c>
      <c r="Q89" s="39"/>
      <c r="R89" s="39"/>
      <c r="S89" s="39"/>
      <c r="T89" s="39"/>
      <c r="U89" s="39"/>
      <c r="V89" s="77">
        <f>O89/K89*100</f>
        <v>53.220930232558139</v>
      </c>
      <c r="W89" s="39">
        <f>SUM(W90:W94)</f>
        <v>1.3459999999999992</v>
      </c>
      <c r="X89" s="41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</row>
    <row r="90" spans="1:44" s="32" customFormat="1" ht="49.5" customHeight="1" x14ac:dyDescent="0.25">
      <c r="A90" s="37" t="s">
        <v>12</v>
      </c>
      <c r="B90" s="42" t="s">
        <v>198</v>
      </c>
      <c r="C90" s="39">
        <v>1.6</v>
      </c>
      <c r="D90" s="39">
        <v>1.6</v>
      </c>
      <c r="E90" s="39"/>
      <c r="F90" s="39">
        <v>35</v>
      </c>
      <c r="G90" s="43" t="s">
        <v>200</v>
      </c>
      <c r="H90" s="39" t="s">
        <v>63</v>
      </c>
      <c r="I90" s="39">
        <v>17.29</v>
      </c>
      <c r="J90" s="39">
        <v>20</v>
      </c>
      <c r="K90" s="39">
        <v>21.5</v>
      </c>
      <c r="L90" s="39">
        <v>0.24</v>
      </c>
      <c r="M90" s="39">
        <v>5.6000000000000001E-2</v>
      </c>
      <c r="N90" s="39">
        <v>0</v>
      </c>
      <c r="O90" s="40">
        <f>SUM(L90:N90)</f>
        <v>0.29599999999999999</v>
      </c>
      <c r="P90" s="39" t="s">
        <v>313</v>
      </c>
      <c r="Q90" s="40">
        <f>MIN(C90:E90)</f>
        <v>1.6</v>
      </c>
      <c r="R90" s="39"/>
      <c r="S90" s="39"/>
      <c r="T90" s="39"/>
      <c r="U90" s="40">
        <f t="shared" ref="U90:U93" si="55">((O90-N90)/Q90)*100</f>
        <v>18.499999999999996</v>
      </c>
      <c r="V90" s="77">
        <f t="shared" ref="V90:V93" si="56">O90/K90*100+V91</f>
        <v>51.694186046511625</v>
      </c>
      <c r="W90" s="35">
        <f t="shared" ref="W90:W94" si="57">Q90-(O90-N90)</f>
        <v>1.304</v>
      </c>
      <c r="X90" s="41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</row>
    <row r="91" spans="1:44" s="32" customFormat="1" ht="126" customHeight="1" x14ac:dyDescent="0.25">
      <c r="A91" s="37" t="s">
        <v>13</v>
      </c>
      <c r="B91" s="42" t="s">
        <v>213</v>
      </c>
      <c r="C91" s="39">
        <v>1.6</v>
      </c>
      <c r="D91" s="39">
        <v>1</v>
      </c>
      <c r="E91" s="39"/>
      <c r="F91" s="39">
        <v>35</v>
      </c>
      <c r="G91" s="43" t="s">
        <v>214</v>
      </c>
      <c r="H91" s="39" t="s">
        <v>63</v>
      </c>
      <c r="I91" s="39">
        <v>17.2</v>
      </c>
      <c r="J91" s="44" t="s">
        <v>67</v>
      </c>
      <c r="K91" s="39">
        <v>21.5</v>
      </c>
      <c r="L91" s="39">
        <v>0.06</v>
      </c>
      <c r="M91" s="39">
        <v>0</v>
      </c>
      <c r="N91" s="39">
        <v>0</v>
      </c>
      <c r="O91" s="40">
        <f t="shared" ref="O91:O94" si="58">SUM(L91:N91)</f>
        <v>0.06</v>
      </c>
      <c r="P91" s="45" t="s">
        <v>221</v>
      </c>
      <c r="Q91" s="40">
        <f t="shared" ref="Q91:Q94" si="59">MIN(C91:E91)</f>
        <v>1</v>
      </c>
      <c r="R91" s="39"/>
      <c r="S91" s="39"/>
      <c r="T91" s="39"/>
      <c r="U91" s="40">
        <f t="shared" si="55"/>
        <v>6</v>
      </c>
      <c r="V91" s="77">
        <f t="shared" si="56"/>
        <v>50.317441860465117</v>
      </c>
      <c r="W91" s="35">
        <f t="shared" si="57"/>
        <v>0.94</v>
      </c>
      <c r="X91" s="41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</row>
    <row r="92" spans="1:44" s="32" customFormat="1" ht="50.25" customHeight="1" x14ac:dyDescent="0.25">
      <c r="A92" s="37" t="s">
        <v>14</v>
      </c>
      <c r="B92" s="42" t="s">
        <v>215</v>
      </c>
      <c r="C92" s="39">
        <v>1.6</v>
      </c>
      <c r="D92" s="39">
        <v>2.5</v>
      </c>
      <c r="E92" s="39"/>
      <c r="F92" s="39">
        <v>35</v>
      </c>
      <c r="G92" s="43" t="s">
        <v>216</v>
      </c>
      <c r="H92" s="39" t="s">
        <v>63</v>
      </c>
      <c r="I92" s="39">
        <v>27.9</v>
      </c>
      <c r="J92" s="39">
        <v>20</v>
      </c>
      <c r="K92" s="39">
        <v>21.5</v>
      </c>
      <c r="L92" s="39">
        <v>0.5</v>
      </c>
      <c r="M92" s="39">
        <v>0.45700000000000002</v>
      </c>
      <c r="N92" s="39">
        <v>0</v>
      </c>
      <c r="O92" s="40">
        <f t="shared" si="58"/>
        <v>0.95700000000000007</v>
      </c>
      <c r="P92" s="45" t="s">
        <v>314</v>
      </c>
      <c r="Q92" s="40">
        <f t="shared" si="59"/>
        <v>1.6</v>
      </c>
      <c r="R92" s="39"/>
      <c r="S92" s="39"/>
      <c r="T92" s="39"/>
      <c r="U92" s="77">
        <f t="shared" si="55"/>
        <v>59.8125</v>
      </c>
      <c r="V92" s="77">
        <f t="shared" si="56"/>
        <v>50.038372093023256</v>
      </c>
      <c r="W92" s="35">
        <f t="shared" si="57"/>
        <v>0.64300000000000002</v>
      </c>
      <c r="X92" s="41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</row>
    <row r="93" spans="1:44" s="32" customFormat="1" ht="92.25" customHeight="1" x14ac:dyDescent="0.25">
      <c r="A93" s="46" t="s">
        <v>29</v>
      </c>
      <c r="B93" s="47" t="s">
        <v>217</v>
      </c>
      <c r="C93" s="48">
        <v>6.3</v>
      </c>
      <c r="D93" s="48">
        <v>6.3</v>
      </c>
      <c r="E93" s="48"/>
      <c r="F93" s="48">
        <v>35</v>
      </c>
      <c r="G93" s="49" t="s">
        <v>218</v>
      </c>
      <c r="H93" s="48" t="s">
        <v>31</v>
      </c>
      <c r="I93" s="48">
        <v>14.7</v>
      </c>
      <c r="J93" s="48">
        <v>16</v>
      </c>
      <c r="K93" s="48">
        <v>17.2</v>
      </c>
      <c r="L93" s="48">
        <v>5.36</v>
      </c>
      <c r="M93" s="48">
        <v>2.4809999999999999</v>
      </c>
      <c r="N93" s="48">
        <v>0</v>
      </c>
      <c r="O93" s="50">
        <f t="shared" si="58"/>
        <v>7.8410000000000002</v>
      </c>
      <c r="P93" s="51" t="s">
        <v>222</v>
      </c>
      <c r="Q93" s="50">
        <f t="shared" si="59"/>
        <v>6.3</v>
      </c>
      <c r="R93" s="48"/>
      <c r="S93" s="48"/>
      <c r="T93" s="48"/>
      <c r="U93" s="79">
        <f t="shared" si="55"/>
        <v>124.46031746031747</v>
      </c>
      <c r="V93" s="79">
        <f t="shared" si="56"/>
        <v>45.587209302325583</v>
      </c>
      <c r="W93" s="14">
        <f t="shared" si="57"/>
        <v>-1.5410000000000004</v>
      </c>
      <c r="X93" s="52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</row>
    <row r="94" spans="1:44" s="32" customFormat="1" ht="121.5" customHeight="1" x14ac:dyDescent="0.25">
      <c r="A94" s="37" t="s">
        <v>33</v>
      </c>
      <c r="B94" s="42"/>
      <c r="C94" s="39"/>
      <c r="D94" s="39"/>
      <c r="E94" s="39"/>
      <c r="F94" s="39">
        <v>35</v>
      </c>
      <c r="G94" s="43" t="s">
        <v>219</v>
      </c>
      <c r="H94" s="39" t="s">
        <v>31</v>
      </c>
      <c r="I94" s="44" t="s">
        <v>220</v>
      </c>
      <c r="J94" s="39">
        <v>16</v>
      </c>
      <c r="K94" s="39">
        <v>17.2</v>
      </c>
      <c r="L94" s="39">
        <v>0</v>
      </c>
      <c r="M94" s="39">
        <v>0</v>
      </c>
      <c r="N94" s="39">
        <v>0</v>
      </c>
      <c r="O94" s="40">
        <f t="shared" si="58"/>
        <v>0</v>
      </c>
      <c r="P94" s="45" t="s">
        <v>223</v>
      </c>
      <c r="Q94" s="40">
        <f t="shared" si="59"/>
        <v>0</v>
      </c>
      <c r="R94" s="39"/>
      <c r="S94" s="39"/>
      <c r="T94" s="39"/>
      <c r="U94" s="40"/>
      <c r="V94" s="40">
        <f>O94/K94*100</f>
        <v>0</v>
      </c>
      <c r="W94" s="35">
        <f t="shared" si="57"/>
        <v>0</v>
      </c>
      <c r="X94" s="41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</row>
    <row r="95" spans="1:44" s="2" customFormat="1" ht="34.5" customHeight="1" x14ac:dyDescent="0.25">
      <c r="A95" s="83" t="s">
        <v>369</v>
      </c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5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</row>
    <row r="96" spans="1:44" s="32" customFormat="1" ht="90.75" customHeight="1" x14ac:dyDescent="0.25">
      <c r="A96" s="37" t="s">
        <v>11</v>
      </c>
      <c r="B96" s="38" t="s">
        <v>370</v>
      </c>
      <c r="C96" s="39"/>
      <c r="D96" s="39"/>
      <c r="E96" s="39"/>
      <c r="F96" s="39">
        <v>35</v>
      </c>
      <c r="G96" s="39"/>
      <c r="H96" s="39" t="s">
        <v>58</v>
      </c>
      <c r="I96" s="39" t="s">
        <v>316</v>
      </c>
      <c r="J96" s="39">
        <v>12.7</v>
      </c>
      <c r="K96" s="39">
        <v>13.6</v>
      </c>
      <c r="L96" s="39">
        <f>SUM(L97:L101)</f>
        <v>0.5</v>
      </c>
      <c r="M96" s="39">
        <f>SUM(M97:M101)</f>
        <v>0.159</v>
      </c>
      <c r="N96" s="39">
        <f>SUM(N97:N101)</f>
        <v>0</v>
      </c>
      <c r="O96" s="39">
        <f>SUM(O97:O101)</f>
        <v>0.65899999999999992</v>
      </c>
      <c r="P96" s="45" t="s">
        <v>232</v>
      </c>
      <c r="Q96" s="39"/>
      <c r="R96" s="39"/>
      <c r="S96" s="39"/>
      <c r="T96" s="39"/>
      <c r="U96" s="39"/>
      <c r="V96" s="77">
        <f>O96/K96*100</f>
        <v>4.8455882352941178</v>
      </c>
      <c r="W96" s="39">
        <f>SUM(W97:W101)</f>
        <v>4.5410000000000004</v>
      </c>
      <c r="X96" s="41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</row>
    <row r="97" spans="1:44" s="32" customFormat="1" ht="47.25" customHeight="1" x14ac:dyDescent="0.25">
      <c r="A97" s="37" t="s">
        <v>12</v>
      </c>
      <c r="B97" s="42" t="s">
        <v>224</v>
      </c>
      <c r="C97" s="39">
        <v>1.6</v>
      </c>
      <c r="D97" s="39">
        <v>1.6</v>
      </c>
      <c r="E97" s="39"/>
      <c r="F97" s="39">
        <v>35</v>
      </c>
      <c r="G97" s="43" t="s">
        <v>227</v>
      </c>
      <c r="H97" s="39" t="s">
        <v>31</v>
      </c>
      <c r="I97" s="39">
        <v>12.8</v>
      </c>
      <c r="J97" s="39">
        <v>16</v>
      </c>
      <c r="K97" s="39">
        <v>17.2</v>
      </c>
      <c r="L97" s="39">
        <v>0.21</v>
      </c>
      <c r="M97" s="39">
        <v>0.08</v>
      </c>
      <c r="N97" s="39">
        <v>0</v>
      </c>
      <c r="O97" s="40">
        <f>SUM(L97:N97)</f>
        <v>0.28999999999999998</v>
      </c>
      <c r="P97" s="45" t="s">
        <v>317</v>
      </c>
      <c r="Q97" s="40">
        <f>MIN(C97:E97)</f>
        <v>1.6</v>
      </c>
      <c r="R97" s="39"/>
      <c r="S97" s="39"/>
      <c r="T97" s="39"/>
      <c r="U97" s="40">
        <f t="shared" ref="U97:U100" si="60">((O97-N97)/Q97)*100</f>
        <v>18.124999999999996</v>
      </c>
      <c r="V97" s="77">
        <f t="shared" ref="V97:V99" si="61">O97/K97*100+V98</f>
        <v>3.831395348837209</v>
      </c>
      <c r="W97" s="35">
        <f t="shared" ref="W97:W101" si="62">Q97-(O97-N97)</f>
        <v>1.31</v>
      </c>
      <c r="X97" s="41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</row>
    <row r="98" spans="1:44" s="32" customFormat="1" ht="47.25" customHeight="1" x14ac:dyDescent="0.25">
      <c r="A98" s="37" t="s">
        <v>13</v>
      </c>
      <c r="B98" s="42" t="s">
        <v>389</v>
      </c>
      <c r="C98" s="39">
        <v>1.6</v>
      </c>
      <c r="D98" s="39"/>
      <c r="E98" s="39"/>
      <c r="F98" s="56">
        <v>35</v>
      </c>
      <c r="G98" s="62" t="s">
        <v>390</v>
      </c>
      <c r="H98" s="56" t="s">
        <v>63</v>
      </c>
      <c r="I98" s="56">
        <v>5.2999999999999999E-2</v>
      </c>
      <c r="J98" s="39">
        <v>20</v>
      </c>
      <c r="K98" s="39">
        <v>21.5</v>
      </c>
      <c r="L98" s="39">
        <v>0</v>
      </c>
      <c r="M98" s="39">
        <v>0</v>
      </c>
      <c r="N98" s="39">
        <v>0</v>
      </c>
      <c r="O98" s="40">
        <f t="shared" ref="O98:O101" si="63">SUM(L98:N98)</f>
        <v>0</v>
      </c>
      <c r="P98" s="39" t="s">
        <v>63</v>
      </c>
      <c r="Q98" s="40">
        <f>MIN(C98:E98)</f>
        <v>1.6</v>
      </c>
      <c r="R98" s="39"/>
      <c r="S98" s="39"/>
      <c r="T98" s="39"/>
      <c r="U98" s="40">
        <f t="shared" si="60"/>
        <v>0</v>
      </c>
      <c r="V98" s="77">
        <f t="shared" si="61"/>
        <v>2.1453488372093021</v>
      </c>
      <c r="W98" s="35">
        <f t="shared" si="62"/>
        <v>1.6</v>
      </c>
      <c r="X98" s="41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</row>
    <row r="99" spans="1:44" s="32" customFormat="1" ht="105" customHeight="1" x14ac:dyDescent="0.25">
      <c r="A99" s="37" t="s">
        <v>14</v>
      </c>
      <c r="B99" s="42" t="s">
        <v>225</v>
      </c>
      <c r="C99" s="39">
        <v>1</v>
      </c>
      <c r="D99" s="39">
        <v>1</v>
      </c>
      <c r="E99" s="39"/>
      <c r="F99" s="39">
        <v>35</v>
      </c>
      <c r="G99" s="43" t="s">
        <v>228</v>
      </c>
      <c r="H99" s="39" t="s">
        <v>31</v>
      </c>
      <c r="I99" s="39">
        <v>21.3</v>
      </c>
      <c r="J99" s="39">
        <v>16</v>
      </c>
      <c r="K99" s="39">
        <v>17.2</v>
      </c>
      <c r="L99" s="39">
        <v>0.18</v>
      </c>
      <c r="M99" s="39">
        <v>6.0999999999999999E-2</v>
      </c>
      <c r="N99" s="39">
        <v>0</v>
      </c>
      <c r="O99" s="40">
        <f t="shared" si="63"/>
        <v>0.24099999999999999</v>
      </c>
      <c r="P99" s="45" t="s">
        <v>233</v>
      </c>
      <c r="Q99" s="40">
        <f t="shared" ref="Q99:Q101" si="64">MIN(C99:E99)</f>
        <v>1</v>
      </c>
      <c r="R99" s="39"/>
      <c r="S99" s="39"/>
      <c r="T99" s="39"/>
      <c r="U99" s="40">
        <f t="shared" si="60"/>
        <v>24.099999999999998</v>
      </c>
      <c r="V99" s="77">
        <f t="shared" si="61"/>
        <v>2.1453488372093021</v>
      </c>
      <c r="W99" s="35">
        <f t="shared" si="62"/>
        <v>0.75900000000000001</v>
      </c>
      <c r="X99" s="41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</row>
    <row r="100" spans="1:44" s="32" customFormat="1" ht="62.25" customHeight="1" x14ac:dyDescent="0.25">
      <c r="A100" s="37" t="s">
        <v>29</v>
      </c>
      <c r="B100" s="42" t="s">
        <v>226</v>
      </c>
      <c r="C100" s="39">
        <v>1.6</v>
      </c>
      <c r="D100" s="39">
        <v>1</v>
      </c>
      <c r="E100" s="39"/>
      <c r="F100" s="39">
        <v>35</v>
      </c>
      <c r="G100" s="43" t="s">
        <v>229</v>
      </c>
      <c r="H100" s="39" t="s">
        <v>31</v>
      </c>
      <c r="I100" s="39">
        <v>32.799999999999997</v>
      </c>
      <c r="J100" s="39">
        <v>16</v>
      </c>
      <c r="K100" s="39">
        <v>17.2</v>
      </c>
      <c r="L100" s="39">
        <v>0.11</v>
      </c>
      <c r="M100" s="39">
        <v>1.7999999999999999E-2</v>
      </c>
      <c r="N100" s="39">
        <v>0</v>
      </c>
      <c r="O100" s="40">
        <f t="shared" si="63"/>
        <v>0.128</v>
      </c>
      <c r="P100" s="45" t="s">
        <v>234</v>
      </c>
      <c r="Q100" s="40">
        <f t="shared" si="64"/>
        <v>1</v>
      </c>
      <c r="R100" s="39"/>
      <c r="S100" s="39"/>
      <c r="T100" s="39"/>
      <c r="U100" s="40">
        <f t="shared" si="60"/>
        <v>12.8</v>
      </c>
      <c r="V100" s="77">
        <f>O100/K100*100+V101</f>
        <v>0.7441860465116279</v>
      </c>
      <c r="W100" s="35">
        <f t="shared" si="62"/>
        <v>0.872</v>
      </c>
      <c r="X100" s="41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</row>
    <row r="101" spans="1:44" s="32" customFormat="1" ht="76.5" customHeight="1" x14ac:dyDescent="0.25">
      <c r="A101" s="37" t="s">
        <v>33</v>
      </c>
      <c r="B101" s="42"/>
      <c r="C101" s="39"/>
      <c r="D101" s="39"/>
      <c r="E101" s="39"/>
      <c r="F101" s="39">
        <v>35</v>
      </c>
      <c r="G101" s="43" t="s">
        <v>230</v>
      </c>
      <c r="H101" s="39" t="s">
        <v>64</v>
      </c>
      <c r="I101" s="44" t="s">
        <v>231</v>
      </c>
      <c r="J101" s="39">
        <v>12.7</v>
      </c>
      <c r="K101" s="39">
        <v>13.6</v>
      </c>
      <c r="L101" s="39">
        <v>0</v>
      </c>
      <c r="M101" s="39">
        <v>0</v>
      </c>
      <c r="N101" s="39">
        <v>0</v>
      </c>
      <c r="O101" s="40">
        <f t="shared" si="63"/>
        <v>0</v>
      </c>
      <c r="P101" s="45" t="s">
        <v>235</v>
      </c>
      <c r="Q101" s="40">
        <f t="shared" si="64"/>
        <v>0</v>
      </c>
      <c r="R101" s="39"/>
      <c r="S101" s="39"/>
      <c r="T101" s="39"/>
      <c r="U101" s="40"/>
      <c r="V101" s="40">
        <f>O101/K101*100</f>
        <v>0</v>
      </c>
      <c r="W101" s="35">
        <f t="shared" si="62"/>
        <v>0</v>
      </c>
      <c r="X101" s="41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</row>
    <row r="102" spans="1:44" s="2" customFormat="1" ht="34.5" customHeight="1" x14ac:dyDescent="0.25">
      <c r="A102" s="83" t="s">
        <v>236</v>
      </c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5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</row>
    <row r="103" spans="1:44" s="32" customFormat="1" ht="81.75" customHeight="1" x14ac:dyDescent="0.25">
      <c r="A103" s="37" t="s">
        <v>11</v>
      </c>
      <c r="B103" s="38" t="s">
        <v>237</v>
      </c>
      <c r="C103" s="39"/>
      <c r="D103" s="39"/>
      <c r="E103" s="39"/>
      <c r="F103" s="39">
        <v>35</v>
      </c>
      <c r="G103" s="39"/>
      <c r="H103" s="39" t="s">
        <v>36</v>
      </c>
      <c r="I103" s="39" t="s">
        <v>318</v>
      </c>
      <c r="J103" s="39">
        <v>12.7</v>
      </c>
      <c r="K103" s="39">
        <v>13.6</v>
      </c>
      <c r="L103" s="39">
        <f>SUM(L104:L107)</f>
        <v>0.92</v>
      </c>
      <c r="M103" s="39">
        <f t="shared" ref="M103:O103" si="65">SUM(M104:M107)</f>
        <v>0.52200000000000002</v>
      </c>
      <c r="N103" s="39">
        <f t="shared" si="65"/>
        <v>0</v>
      </c>
      <c r="O103" s="39">
        <f t="shared" si="65"/>
        <v>1.4419999999999999</v>
      </c>
      <c r="P103" s="45" t="s">
        <v>245</v>
      </c>
      <c r="Q103" s="39"/>
      <c r="R103" s="39"/>
      <c r="S103" s="39"/>
      <c r="T103" s="39"/>
      <c r="U103" s="39"/>
      <c r="V103" s="77">
        <f>O103/K103*100</f>
        <v>10.602941176470589</v>
      </c>
      <c r="W103" s="39">
        <f>SUM(W104:W107)</f>
        <v>3.6580000000000004</v>
      </c>
      <c r="X103" s="41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</row>
    <row r="104" spans="1:44" s="32" customFormat="1" ht="63" customHeight="1" x14ac:dyDescent="0.25">
      <c r="A104" s="37" t="s">
        <v>12</v>
      </c>
      <c r="B104" s="42" t="s">
        <v>238</v>
      </c>
      <c r="C104" s="39">
        <v>1.6</v>
      </c>
      <c r="D104" s="39">
        <v>1.6</v>
      </c>
      <c r="E104" s="39"/>
      <c r="F104" s="39">
        <v>35</v>
      </c>
      <c r="G104" s="43" t="s">
        <v>241</v>
      </c>
      <c r="H104" s="39" t="s">
        <v>64</v>
      </c>
      <c r="I104" s="39">
        <v>23.44</v>
      </c>
      <c r="J104" s="39">
        <v>12.7</v>
      </c>
      <c r="K104" s="39">
        <v>13.6</v>
      </c>
      <c r="L104" s="39">
        <v>0.38</v>
      </c>
      <c r="M104" s="39">
        <v>3.1E-2</v>
      </c>
      <c r="N104" s="39">
        <v>0</v>
      </c>
      <c r="O104" s="40">
        <f>SUM(L104:N104)</f>
        <v>0.41100000000000003</v>
      </c>
      <c r="P104" s="45" t="s">
        <v>246</v>
      </c>
      <c r="Q104" s="40">
        <f>MIN(C104:E104)</f>
        <v>1.6</v>
      </c>
      <c r="R104" s="39"/>
      <c r="S104" s="39"/>
      <c r="T104" s="39"/>
      <c r="U104" s="77">
        <f t="shared" ref="U104:U106" si="66">((O104-N104)/Q104)*100</f>
        <v>25.687500000000004</v>
      </c>
      <c r="V104" s="77">
        <f t="shared" ref="V104:V106" si="67">O104/K104*100+V105</f>
        <v>9.9858071135430926</v>
      </c>
      <c r="W104" s="35">
        <f t="shared" ref="W104:W107" si="68">Q104-(O104-N104)</f>
        <v>1.1890000000000001</v>
      </c>
      <c r="X104" s="41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</row>
    <row r="105" spans="1:44" s="32" customFormat="1" ht="93.75" customHeight="1" x14ac:dyDescent="0.25">
      <c r="A105" s="37" t="s">
        <v>13</v>
      </c>
      <c r="B105" s="42" t="s">
        <v>239</v>
      </c>
      <c r="C105" s="39">
        <v>1</v>
      </c>
      <c r="D105" s="39">
        <v>2.5</v>
      </c>
      <c r="E105" s="39"/>
      <c r="F105" s="39">
        <v>35</v>
      </c>
      <c r="G105" s="43" t="s">
        <v>242</v>
      </c>
      <c r="H105" s="39" t="s">
        <v>64</v>
      </c>
      <c r="I105" s="39">
        <v>24.9</v>
      </c>
      <c r="J105" s="44" t="s">
        <v>65</v>
      </c>
      <c r="K105" s="39">
        <v>13.6</v>
      </c>
      <c r="L105" s="39">
        <v>0.44</v>
      </c>
      <c r="M105" s="39">
        <v>0.19</v>
      </c>
      <c r="N105" s="39">
        <v>0</v>
      </c>
      <c r="O105" s="40">
        <f t="shared" ref="O105:O107" si="69">SUM(L105:N105)</f>
        <v>0.63</v>
      </c>
      <c r="P105" s="45" t="s">
        <v>247</v>
      </c>
      <c r="Q105" s="40">
        <f t="shared" ref="Q105:Q107" si="70">MIN(C105:E105)</f>
        <v>1</v>
      </c>
      <c r="R105" s="39"/>
      <c r="S105" s="39"/>
      <c r="T105" s="39"/>
      <c r="U105" s="40">
        <f t="shared" si="66"/>
        <v>63</v>
      </c>
      <c r="V105" s="77">
        <f t="shared" si="67"/>
        <v>6.9637482900136805</v>
      </c>
      <c r="W105" s="35">
        <f t="shared" si="68"/>
        <v>0.37</v>
      </c>
      <c r="X105" s="41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</row>
    <row r="106" spans="1:44" s="32" customFormat="1" ht="49.5" customHeight="1" x14ac:dyDescent="0.25">
      <c r="A106" s="37" t="s">
        <v>14</v>
      </c>
      <c r="B106" s="42" t="s">
        <v>240</v>
      </c>
      <c r="C106" s="39">
        <v>2.5</v>
      </c>
      <c r="D106" s="39">
        <v>2.5</v>
      </c>
      <c r="E106" s="39"/>
      <c r="F106" s="39">
        <v>35</v>
      </c>
      <c r="G106" s="43" t="s">
        <v>243</v>
      </c>
      <c r="H106" s="39" t="s">
        <v>31</v>
      </c>
      <c r="I106" s="39">
        <v>13.4</v>
      </c>
      <c r="J106" s="39">
        <v>16</v>
      </c>
      <c r="K106" s="39">
        <v>17.2</v>
      </c>
      <c r="L106" s="39">
        <v>0.1</v>
      </c>
      <c r="M106" s="39">
        <v>0.30099999999999999</v>
      </c>
      <c r="N106" s="39">
        <v>0</v>
      </c>
      <c r="O106" s="40">
        <f t="shared" si="69"/>
        <v>0.40100000000000002</v>
      </c>
      <c r="P106" s="45" t="s">
        <v>248</v>
      </c>
      <c r="Q106" s="40">
        <f t="shared" si="70"/>
        <v>2.5</v>
      </c>
      <c r="R106" s="39"/>
      <c r="S106" s="39"/>
      <c r="T106" s="39"/>
      <c r="U106" s="40">
        <f t="shared" si="66"/>
        <v>16.040000000000003</v>
      </c>
      <c r="V106" s="77">
        <f t="shared" si="67"/>
        <v>2.3313953488372094</v>
      </c>
      <c r="W106" s="35">
        <f t="shared" si="68"/>
        <v>2.0990000000000002</v>
      </c>
      <c r="X106" s="41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</row>
    <row r="107" spans="1:44" s="32" customFormat="1" ht="75.75" customHeight="1" x14ac:dyDescent="0.25">
      <c r="A107" s="37" t="s">
        <v>29</v>
      </c>
      <c r="B107" s="42"/>
      <c r="C107" s="39"/>
      <c r="D107" s="39"/>
      <c r="E107" s="39"/>
      <c r="F107" s="39">
        <v>35</v>
      </c>
      <c r="G107" s="43" t="s">
        <v>244</v>
      </c>
      <c r="H107" s="39" t="s">
        <v>31</v>
      </c>
      <c r="I107" s="39">
        <v>31.4</v>
      </c>
      <c r="J107" s="39">
        <v>16</v>
      </c>
      <c r="K107" s="39">
        <v>17.2</v>
      </c>
      <c r="L107" s="39">
        <v>0</v>
      </c>
      <c r="M107" s="39">
        <v>0</v>
      </c>
      <c r="N107" s="39">
        <v>0</v>
      </c>
      <c r="O107" s="40">
        <f t="shared" si="69"/>
        <v>0</v>
      </c>
      <c r="P107" s="45" t="s">
        <v>249</v>
      </c>
      <c r="Q107" s="40">
        <f t="shared" si="70"/>
        <v>0</v>
      </c>
      <c r="R107" s="39"/>
      <c r="S107" s="39"/>
      <c r="T107" s="39"/>
      <c r="U107" s="40"/>
      <c r="V107" s="40">
        <f>O107/K107*100</f>
        <v>0</v>
      </c>
      <c r="W107" s="35">
        <f t="shared" si="68"/>
        <v>0</v>
      </c>
      <c r="X107" s="41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</row>
    <row r="108" spans="1:44" s="2" customFormat="1" ht="34.5" customHeight="1" x14ac:dyDescent="0.25">
      <c r="A108" s="83" t="s">
        <v>350</v>
      </c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5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</row>
    <row r="109" spans="1:44" s="32" customFormat="1" ht="106.5" customHeight="1" x14ac:dyDescent="0.25">
      <c r="A109" s="37" t="s">
        <v>11</v>
      </c>
      <c r="B109" s="38" t="s">
        <v>351</v>
      </c>
      <c r="C109" s="39"/>
      <c r="D109" s="39"/>
      <c r="E109" s="39"/>
      <c r="F109" s="39">
        <v>35</v>
      </c>
      <c r="G109" s="39"/>
      <c r="H109" s="39" t="s">
        <v>348</v>
      </c>
      <c r="I109" s="39" t="s">
        <v>349</v>
      </c>
      <c r="J109" s="39">
        <v>16</v>
      </c>
      <c r="K109" s="39">
        <v>17.2</v>
      </c>
      <c r="L109" s="39">
        <f>SUM(L110:L112)</f>
        <v>0.183</v>
      </c>
      <c r="M109" s="39">
        <f>SUM(M110:M112)</f>
        <v>1.2E-2</v>
      </c>
      <c r="N109" s="39">
        <f>SUM(N110:N112)</f>
        <v>0</v>
      </c>
      <c r="O109" s="39">
        <f>SUM(O110:O112)</f>
        <v>0.19500000000000001</v>
      </c>
      <c r="P109" s="45" t="s">
        <v>336</v>
      </c>
      <c r="Q109" s="39"/>
      <c r="R109" s="39"/>
      <c r="S109" s="39"/>
      <c r="T109" s="39"/>
      <c r="U109" s="39"/>
      <c r="V109" s="77">
        <f>O109/K109*100</f>
        <v>1.1337209302325582</v>
      </c>
      <c r="W109" s="39">
        <f>SUM(W110:W112)</f>
        <v>3.0049999999999999</v>
      </c>
      <c r="X109" s="41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</row>
    <row r="110" spans="1:44" s="32" customFormat="1" ht="64.5" customHeight="1" x14ac:dyDescent="0.25">
      <c r="A110" s="37" t="s">
        <v>12</v>
      </c>
      <c r="B110" s="42" t="s">
        <v>250</v>
      </c>
      <c r="C110" s="39">
        <v>4</v>
      </c>
      <c r="D110" s="39">
        <v>1.6</v>
      </c>
      <c r="E110" s="39"/>
      <c r="F110" s="39">
        <v>35</v>
      </c>
      <c r="G110" s="43" t="s">
        <v>253</v>
      </c>
      <c r="H110" s="39" t="s">
        <v>31</v>
      </c>
      <c r="I110" s="39">
        <v>14</v>
      </c>
      <c r="J110" s="39">
        <v>16</v>
      </c>
      <c r="K110" s="39">
        <v>17.2</v>
      </c>
      <c r="L110" s="39">
        <v>0.13</v>
      </c>
      <c r="M110" s="39">
        <v>3.0000000000000001E-3</v>
      </c>
      <c r="N110" s="39">
        <v>0</v>
      </c>
      <c r="O110" s="40">
        <f>SUM(L110:N110)</f>
        <v>0.13300000000000001</v>
      </c>
      <c r="P110" s="45" t="s">
        <v>251</v>
      </c>
      <c r="Q110" s="40">
        <f>MIN(C110:E110)</f>
        <v>1.6</v>
      </c>
      <c r="R110" s="39"/>
      <c r="S110" s="39"/>
      <c r="T110" s="39"/>
      <c r="U110" s="77">
        <f t="shared" ref="U110:U111" si="71">((O110-N110)/Q110)*100</f>
        <v>8.3125</v>
      </c>
      <c r="V110" s="77">
        <f t="shared" ref="V110:V111" si="72">O110/K110*100+V111</f>
        <v>1.0173503021424648</v>
      </c>
      <c r="W110" s="35">
        <f t="shared" ref="W110:W112" si="73">Q110-(O110-N110)</f>
        <v>1.4670000000000001</v>
      </c>
      <c r="X110" s="41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</row>
    <row r="111" spans="1:44" s="32" customFormat="1" ht="80.25" customHeight="1" x14ac:dyDescent="0.25">
      <c r="A111" s="37" t="s">
        <v>13</v>
      </c>
      <c r="B111" s="42" t="s">
        <v>76</v>
      </c>
      <c r="C111" s="39">
        <v>1.6</v>
      </c>
      <c r="D111" s="39">
        <v>1.6</v>
      </c>
      <c r="E111" s="39"/>
      <c r="F111" s="39">
        <v>35</v>
      </c>
      <c r="G111" s="43" t="s">
        <v>319</v>
      </c>
      <c r="H111" s="56" t="s">
        <v>322</v>
      </c>
      <c r="I111" s="56">
        <v>44.2</v>
      </c>
      <c r="J111" s="57" t="s">
        <v>323</v>
      </c>
      <c r="K111" s="56">
        <v>25.4</v>
      </c>
      <c r="L111" s="39">
        <v>5.2999999999999999E-2</v>
      </c>
      <c r="M111" s="39">
        <v>8.9999999999999993E-3</v>
      </c>
      <c r="N111" s="39">
        <v>0</v>
      </c>
      <c r="O111" s="40">
        <f t="shared" ref="O111:O112" si="74">SUM(L111:N111)</f>
        <v>6.2E-2</v>
      </c>
      <c r="P111" s="45" t="s">
        <v>252</v>
      </c>
      <c r="Q111" s="40">
        <f t="shared" ref="Q111:Q112" si="75">MIN(C111:E111)</f>
        <v>1.6</v>
      </c>
      <c r="R111" s="39"/>
      <c r="S111" s="39"/>
      <c r="T111" s="39"/>
      <c r="U111" s="40">
        <f t="shared" si="71"/>
        <v>3.875</v>
      </c>
      <c r="V111" s="77">
        <f t="shared" si="72"/>
        <v>0.24409448818897639</v>
      </c>
      <c r="W111" s="35">
        <f t="shared" si="73"/>
        <v>1.538</v>
      </c>
      <c r="X111" s="41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</row>
    <row r="112" spans="1:44" s="32" customFormat="1" ht="40.5" customHeight="1" x14ac:dyDescent="0.25">
      <c r="A112" s="37" t="s">
        <v>14</v>
      </c>
      <c r="B112" s="42"/>
      <c r="C112" s="39"/>
      <c r="D112" s="39"/>
      <c r="E112" s="39"/>
      <c r="F112" s="39">
        <v>35</v>
      </c>
      <c r="G112" s="43" t="s">
        <v>254</v>
      </c>
      <c r="H112" s="39" t="s">
        <v>31</v>
      </c>
      <c r="I112" s="39">
        <v>14</v>
      </c>
      <c r="J112" s="39">
        <v>16</v>
      </c>
      <c r="K112" s="39">
        <v>17.2</v>
      </c>
      <c r="L112" s="39">
        <v>0</v>
      </c>
      <c r="M112" s="39">
        <v>0</v>
      </c>
      <c r="N112" s="39">
        <v>0</v>
      </c>
      <c r="O112" s="40">
        <f t="shared" si="74"/>
        <v>0</v>
      </c>
      <c r="P112" s="39" t="s">
        <v>31</v>
      </c>
      <c r="Q112" s="40">
        <f t="shared" si="75"/>
        <v>0</v>
      </c>
      <c r="R112" s="39"/>
      <c r="S112" s="39"/>
      <c r="T112" s="39"/>
      <c r="U112" s="40"/>
      <c r="V112" s="40">
        <f>O112/K112*100</f>
        <v>0</v>
      </c>
      <c r="W112" s="35">
        <f t="shared" si="73"/>
        <v>0</v>
      </c>
      <c r="X112" s="41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  <c r="AO112" s="75"/>
      <c r="AP112" s="75"/>
      <c r="AQ112" s="75"/>
      <c r="AR112" s="75"/>
    </row>
    <row r="113" spans="1:44" s="2" customFormat="1" ht="34.5" customHeight="1" x14ac:dyDescent="0.25">
      <c r="A113" s="83" t="s">
        <v>255</v>
      </c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5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</row>
    <row r="114" spans="1:44" s="32" customFormat="1" ht="93" customHeight="1" x14ac:dyDescent="0.25">
      <c r="A114" s="37" t="s">
        <v>11</v>
      </c>
      <c r="B114" s="38" t="s">
        <v>256</v>
      </c>
      <c r="C114" s="39"/>
      <c r="D114" s="39"/>
      <c r="E114" s="39"/>
      <c r="F114" s="39">
        <v>35</v>
      </c>
      <c r="G114" s="39"/>
      <c r="H114" s="39" t="s">
        <v>62</v>
      </c>
      <c r="I114" s="39" t="s">
        <v>320</v>
      </c>
      <c r="J114" s="39">
        <v>10.6</v>
      </c>
      <c r="K114" s="39">
        <v>11.4</v>
      </c>
      <c r="L114" s="39">
        <f>SUM(L115:L120)</f>
        <v>4.41</v>
      </c>
      <c r="M114" s="39">
        <f>SUM(M115:M120)</f>
        <v>1.506</v>
      </c>
      <c r="N114" s="39">
        <f>SUM(N115:N120)</f>
        <v>0.44400000000000001</v>
      </c>
      <c r="O114" s="39">
        <f>SUM(O115:O120)</f>
        <v>6.36</v>
      </c>
      <c r="P114" s="45" t="s">
        <v>270</v>
      </c>
      <c r="Q114" s="39"/>
      <c r="R114" s="39"/>
      <c r="S114" s="39"/>
      <c r="T114" s="39"/>
      <c r="U114" s="39"/>
      <c r="V114" s="77">
        <f>O114/K114*100</f>
        <v>55.78947368421052</v>
      </c>
      <c r="W114" s="39">
        <f>SUM(W115:W120)</f>
        <v>7.0839999999999996</v>
      </c>
      <c r="X114" s="41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  <c r="AO114" s="75"/>
      <c r="AP114" s="75"/>
      <c r="AQ114" s="75"/>
      <c r="AR114" s="75"/>
    </row>
    <row r="115" spans="1:44" s="32" customFormat="1" ht="48" customHeight="1" x14ac:dyDescent="0.25">
      <c r="A115" s="37" t="s">
        <v>12</v>
      </c>
      <c r="B115" s="42" t="s">
        <v>257</v>
      </c>
      <c r="C115" s="39">
        <v>1.6</v>
      </c>
      <c r="D115" s="39">
        <v>1.6</v>
      </c>
      <c r="E115" s="39"/>
      <c r="F115" s="39">
        <v>35</v>
      </c>
      <c r="G115" s="43" t="s">
        <v>258</v>
      </c>
      <c r="H115" s="39" t="s">
        <v>98</v>
      </c>
      <c r="I115" s="44" t="s">
        <v>259</v>
      </c>
      <c r="J115" s="39">
        <v>10.6</v>
      </c>
      <c r="K115" s="39">
        <v>11.4</v>
      </c>
      <c r="L115" s="39">
        <v>0.18</v>
      </c>
      <c r="M115" s="39">
        <v>8.9999999999999993E-3</v>
      </c>
      <c r="N115" s="39">
        <v>0</v>
      </c>
      <c r="O115" s="40">
        <f>SUM(L115:N115)</f>
        <v>0.189</v>
      </c>
      <c r="P115" s="45" t="s">
        <v>271</v>
      </c>
      <c r="Q115" s="40">
        <f>MIN(C115:E115)</f>
        <v>1.6</v>
      </c>
      <c r="R115" s="39"/>
      <c r="S115" s="39"/>
      <c r="T115" s="39"/>
      <c r="U115" s="77">
        <f t="shared" ref="U115:U119" si="76">((O115-N115)/Q115)*100</f>
        <v>11.8125</v>
      </c>
      <c r="V115" s="77">
        <f t="shared" ref="V115:V119" si="77">O115/K115*100+V116</f>
        <v>36.545491636066906</v>
      </c>
      <c r="W115" s="35">
        <f t="shared" ref="W115:W120" si="78">Q115-(O115-N115)</f>
        <v>1.411</v>
      </c>
      <c r="X115" s="41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</row>
    <row r="116" spans="1:44" s="32" customFormat="1" ht="76.5" customHeight="1" x14ac:dyDescent="0.25">
      <c r="A116" s="37" t="s">
        <v>13</v>
      </c>
      <c r="B116" s="42" t="s">
        <v>260</v>
      </c>
      <c r="C116" s="39">
        <v>1.8</v>
      </c>
      <c r="D116" s="39">
        <v>2.5</v>
      </c>
      <c r="E116" s="39"/>
      <c r="F116" s="39">
        <v>35</v>
      </c>
      <c r="G116" s="43" t="s">
        <v>261</v>
      </c>
      <c r="H116" s="39" t="s">
        <v>62</v>
      </c>
      <c r="I116" s="39" t="s">
        <v>262</v>
      </c>
      <c r="J116" s="44" t="s">
        <v>310</v>
      </c>
      <c r="K116" s="39">
        <v>11.4</v>
      </c>
      <c r="L116" s="39">
        <v>0.28000000000000003</v>
      </c>
      <c r="M116" s="39">
        <v>0.105</v>
      </c>
      <c r="N116" s="39">
        <v>0</v>
      </c>
      <c r="O116" s="40">
        <f t="shared" ref="O116:O120" si="79">SUM(L116:N116)</f>
        <v>0.38500000000000001</v>
      </c>
      <c r="P116" s="45" t="s">
        <v>273</v>
      </c>
      <c r="Q116" s="40">
        <f t="shared" ref="Q116:Q120" si="80">MIN(C116:E116)</f>
        <v>1.8</v>
      </c>
      <c r="R116" s="39"/>
      <c r="S116" s="39"/>
      <c r="T116" s="39"/>
      <c r="U116" s="77">
        <f t="shared" si="76"/>
        <v>21.388888888888889</v>
      </c>
      <c r="V116" s="77">
        <f t="shared" si="77"/>
        <v>34.887596899224803</v>
      </c>
      <c r="W116" s="35">
        <f t="shared" si="78"/>
        <v>1.415</v>
      </c>
      <c r="X116" s="41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</row>
    <row r="117" spans="1:44" s="32" customFormat="1" ht="74.25" customHeight="1" x14ac:dyDescent="0.25">
      <c r="A117" s="37" t="s">
        <v>14</v>
      </c>
      <c r="B117" s="42" t="s">
        <v>263</v>
      </c>
      <c r="C117" s="39">
        <v>1.6</v>
      </c>
      <c r="D117" s="39">
        <v>1.6</v>
      </c>
      <c r="E117" s="39"/>
      <c r="F117" s="39">
        <v>35</v>
      </c>
      <c r="G117" s="43" t="s">
        <v>264</v>
      </c>
      <c r="H117" s="39" t="s">
        <v>73</v>
      </c>
      <c r="I117" s="39" t="s">
        <v>265</v>
      </c>
      <c r="J117" s="39">
        <v>10.6</v>
      </c>
      <c r="K117" s="39">
        <v>11.4</v>
      </c>
      <c r="L117" s="39">
        <v>0.86</v>
      </c>
      <c r="M117" s="39">
        <v>0.25600000000000001</v>
      </c>
      <c r="N117" s="39">
        <v>0</v>
      </c>
      <c r="O117" s="40">
        <f t="shared" si="79"/>
        <v>1.1160000000000001</v>
      </c>
      <c r="P117" s="45" t="s">
        <v>272</v>
      </c>
      <c r="Q117" s="40">
        <f t="shared" si="80"/>
        <v>1.6</v>
      </c>
      <c r="R117" s="39"/>
      <c r="S117" s="39"/>
      <c r="T117" s="39"/>
      <c r="U117" s="40">
        <f t="shared" si="76"/>
        <v>69.75</v>
      </c>
      <c r="V117" s="77">
        <f t="shared" si="77"/>
        <v>31.510403916768666</v>
      </c>
      <c r="W117" s="35">
        <f t="shared" si="78"/>
        <v>0.48399999999999999</v>
      </c>
      <c r="X117" s="41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</row>
    <row r="118" spans="1:44" s="32" customFormat="1" ht="47.25" customHeight="1" x14ac:dyDescent="0.25">
      <c r="A118" s="37" t="s">
        <v>29</v>
      </c>
      <c r="B118" s="42" t="s">
        <v>266</v>
      </c>
      <c r="C118" s="39">
        <v>4</v>
      </c>
      <c r="D118" s="39">
        <v>4</v>
      </c>
      <c r="E118" s="39"/>
      <c r="F118" s="39">
        <v>35</v>
      </c>
      <c r="G118" s="43" t="s">
        <v>267</v>
      </c>
      <c r="H118" s="39" t="s">
        <v>63</v>
      </c>
      <c r="I118" s="39">
        <v>23.11</v>
      </c>
      <c r="J118" s="39">
        <v>20</v>
      </c>
      <c r="K118" s="39">
        <v>21.5</v>
      </c>
      <c r="L118" s="39">
        <v>1.67</v>
      </c>
      <c r="M118" s="39">
        <v>0.38600000000000001</v>
      </c>
      <c r="N118" s="39">
        <v>0.44400000000000001</v>
      </c>
      <c r="O118" s="40">
        <f t="shared" si="79"/>
        <v>2.5</v>
      </c>
      <c r="P118" s="45" t="s">
        <v>274</v>
      </c>
      <c r="Q118" s="40">
        <f t="shared" si="80"/>
        <v>4</v>
      </c>
      <c r="R118" s="39"/>
      <c r="S118" s="39"/>
      <c r="T118" s="39"/>
      <c r="U118" s="40">
        <f t="shared" si="76"/>
        <v>51.4</v>
      </c>
      <c r="V118" s="77">
        <f t="shared" si="77"/>
        <v>21.720930232558139</v>
      </c>
      <c r="W118" s="35">
        <f t="shared" si="78"/>
        <v>1.944</v>
      </c>
      <c r="X118" s="41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</row>
    <row r="119" spans="1:44" s="65" customFormat="1" ht="66.75" customHeight="1" x14ac:dyDescent="0.25">
      <c r="A119" s="60" t="s">
        <v>33</v>
      </c>
      <c r="B119" s="61" t="s">
        <v>276</v>
      </c>
      <c r="C119" s="56">
        <v>4</v>
      </c>
      <c r="D119" s="56">
        <v>6.3</v>
      </c>
      <c r="E119" s="56"/>
      <c r="F119" s="56">
        <v>35</v>
      </c>
      <c r="G119" s="62" t="s">
        <v>280</v>
      </c>
      <c r="H119" s="56" t="s">
        <v>63</v>
      </c>
      <c r="I119" s="57" t="s">
        <v>268</v>
      </c>
      <c r="J119" s="56">
        <v>20</v>
      </c>
      <c r="K119" s="56">
        <v>21.5</v>
      </c>
      <c r="L119" s="56">
        <v>1.42</v>
      </c>
      <c r="M119" s="56">
        <v>0.75</v>
      </c>
      <c r="N119" s="56">
        <v>0</v>
      </c>
      <c r="O119" s="35">
        <f t="shared" si="79"/>
        <v>2.17</v>
      </c>
      <c r="P119" s="56" t="s">
        <v>63</v>
      </c>
      <c r="Q119" s="35">
        <f t="shared" si="80"/>
        <v>4</v>
      </c>
      <c r="R119" s="56"/>
      <c r="S119" s="56"/>
      <c r="T119" s="56"/>
      <c r="U119" s="35">
        <f t="shared" si="76"/>
        <v>54.25</v>
      </c>
      <c r="V119" s="78">
        <f t="shared" si="77"/>
        <v>10.093023255813954</v>
      </c>
      <c r="W119" s="35">
        <f t="shared" si="78"/>
        <v>1.83</v>
      </c>
      <c r="X119" s="64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</row>
    <row r="120" spans="1:44" s="32" customFormat="1" ht="75.75" customHeight="1" x14ac:dyDescent="0.25">
      <c r="A120" s="37" t="s">
        <v>37</v>
      </c>
      <c r="B120" s="42"/>
      <c r="C120" s="39"/>
      <c r="D120" s="39"/>
      <c r="E120" s="39"/>
      <c r="F120" s="39">
        <v>35</v>
      </c>
      <c r="G120" s="43" t="s">
        <v>269</v>
      </c>
      <c r="H120" s="39" t="s">
        <v>63</v>
      </c>
      <c r="I120" s="39">
        <v>4.04</v>
      </c>
      <c r="J120" s="39">
        <v>20</v>
      </c>
      <c r="K120" s="39">
        <v>21.5</v>
      </c>
      <c r="L120" s="39">
        <v>0</v>
      </c>
      <c r="M120" s="39">
        <v>0</v>
      </c>
      <c r="N120" s="39">
        <v>0</v>
      </c>
      <c r="O120" s="40">
        <f t="shared" si="79"/>
        <v>0</v>
      </c>
      <c r="P120" s="45" t="s">
        <v>275</v>
      </c>
      <c r="Q120" s="40">
        <f t="shared" si="80"/>
        <v>0</v>
      </c>
      <c r="R120" s="39"/>
      <c r="S120" s="39"/>
      <c r="T120" s="39"/>
      <c r="U120" s="40"/>
      <c r="V120" s="40">
        <f>O120/K120*100</f>
        <v>0</v>
      </c>
      <c r="W120" s="35">
        <f t="shared" si="78"/>
        <v>0</v>
      </c>
      <c r="X120" s="41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</row>
    <row r="121" spans="1:44" s="2" customFormat="1" ht="34.5" customHeight="1" x14ac:dyDescent="0.25">
      <c r="A121" s="83" t="s">
        <v>384</v>
      </c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5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</row>
    <row r="122" spans="1:44" s="32" customFormat="1" ht="77.25" customHeight="1" x14ac:dyDescent="0.25">
      <c r="A122" s="37" t="s">
        <v>11</v>
      </c>
      <c r="B122" s="38" t="s">
        <v>386</v>
      </c>
      <c r="C122" s="39"/>
      <c r="D122" s="39"/>
      <c r="E122" s="39"/>
      <c r="F122" s="39">
        <v>35</v>
      </c>
      <c r="G122" s="39"/>
      <c r="H122" s="39" t="s">
        <v>63</v>
      </c>
      <c r="I122" s="39">
        <f>SUM(I123:I127)</f>
        <v>44.849999999999994</v>
      </c>
      <c r="J122" s="39">
        <v>20</v>
      </c>
      <c r="K122" s="39">
        <v>21.5</v>
      </c>
      <c r="L122" s="39">
        <f>SUM(L123:L127)</f>
        <v>9.92</v>
      </c>
      <c r="M122" s="39">
        <f>SUM(M123:M127)</f>
        <v>1.2410000000000001</v>
      </c>
      <c r="N122" s="39">
        <f>SUM(N123:N127)</f>
        <v>0.44400000000000001</v>
      </c>
      <c r="O122" s="39">
        <f>SUM(O123:O127)</f>
        <v>11.605</v>
      </c>
      <c r="P122" s="45" t="s">
        <v>385</v>
      </c>
      <c r="Q122" s="39"/>
      <c r="R122" s="39"/>
      <c r="S122" s="39"/>
      <c r="T122" s="39"/>
      <c r="U122" s="39"/>
      <c r="V122" s="77">
        <f>O122/K122*100</f>
        <v>53.97674418604651</v>
      </c>
      <c r="W122" s="39">
        <f>SUM(W124:W127)</f>
        <v>0.80900000000000016</v>
      </c>
      <c r="X122" s="41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</row>
    <row r="123" spans="1:44" s="32" customFormat="1" ht="48" customHeight="1" x14ac:dyDescent="0.25">
      <c r="A123" s="37" t="s">
        <v>12</v>
      </c>
      <c r="B123" s="42" t="s">
        <v>276</v>
      </c>
      <c r="C123" s="39">
        <v>4</v>
      </c>
      <c r="D123" s="39">
        <v>6.3</v>
      </c>
      <c r="E123" s="39"/>
      <c r="F123" s="39">
        <v>35</v>
      </c>
      <c r="G123" s="43" t="s">
        <v>387</v>
      </c>
      <c r="H123" s="39" t="s">
        <v>63</v>
      </c>
      <c r="I123" s="39">
        <v>11</v>
      </c>
      <c r="J123" s="39">
        <v>20</v>
      </c>
      <c r="K123" s="39">
        <v>21.5</v>
      </c>
      <c r="L123" s="39">
        <v>1.42</v>
      </c>
      <c r="M123" s="39">
        <v>0.75</v>
      </c>
      <c r="N123" s="39">
        <v>0</v>
      </c>
      <c r="O123" s="40">
        <f>SUM(L123:N123)</f>
        <v>2.17</v>
      </c>
      <c r="P123" s="45" t="s">
        <v>279</v>
      </c>
      <c r="Q123" s="40">
        <f>MIN(C123:E123)</f>
        <v>4</v>
      </c>
      <c r="R123" s="39"/>
      <c r="S123" s="39"/>
      <c r="T123" s="39"/>
      <c r="U123" s="40">
        <f t="shared" ref="U123:U127" si="81">((O123-N123)/Q123)*100</f>
        <v>54.25</v>
      </c>
      <c r="V123" s="77">
        <f t="shared" ref="V123:V126" si="82">O123/K123*100+V124</f>
        <v>53.97674418604651</v>
      </c>
      <c r="W123" s="35">
        <f t="shared" ref="W123:W127" si="83">Q123-(O123-N123)</f>
        <v>1.83</v>
      </c>
      <c r="X123" s="41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</row>
    <row r="124" spans="1:44" s="13" customFormat="1" ht="75.75" customHeight="1" x14ac:dyDescent="0.25">
      <c r="A124" s="46" t="s">
        <v>13</v>
      </c>
      <c r="B124" s="47" t="s">
        <v>277</v>
      </c>
      <c r="C124" s="48">
        <v>4</v>
      </c>
      <c r="D124" s="48">
        <v>4</v>
      </c>
      <c r="E124" s="48">
        <v>4</v>
      </c>
      <c r="F124" s="48">
        <v>35</v>
      </c>
      <c r="G124" s="49" t="s">
        <v>388</v>
      </c>
      <c r="H124" s="48" t="s">
        <v>63</v>
      </c>
      <c r="I124" s="48">
        <v>2.4</v>
      </c>
      <c r="J124" s="80" t="s">
        <v>67</v>
      </c>
      <c r="K124" s="48">
        <v>21.5</v>
      </c>
      <c r="L124" s="48">
        <v>6.55</v>
      </c>
      <c r="M124" s="48">
        <v>0</v>
      </c>
      <c r="N124" s="48">
        <v>0</v>
      </c>
      <c r="O124" s="50">
        <f t="shared" ref="O124:O127" si="84">SUM(L124:N124)</f>
        <v>6.55</v>
      </c>
      <c r="P124" s="48" t="s">
        <v>347</v>
      </c>
      <c r="Q124" s="50">
        <f t="shared" ref="Q124:Q127" si="85">MIN(C124:E124)</f>
        <v>4</v>
      </c>
      <c r="R124" s="48"/>
      <c r="S124" s="48"/>
      <c r="T124" s="48"/>
      <c r="U124" s="50">
        <f t="shared" si="81"/>
        <v>163.75</v>
      </c>
      <c r="V124" s="79">
        <f>O124/K124*100+V125</f>
        <v>43.883720930232556</v>
      </c>
      <c r="W124" s="14">
        <f t="shared" si="83"/>
        <v>-2.5499999999999998</v>
      </c>
      <c r="X124" s="52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</row>
    <row r="125" spans="1:44" s="32" customFormat="1" ht="72" customHeight="1" x14ac:dyDescent="0.25">
      <c r="A125" s="37" t="s">
        <v>14</v>
      </c>
      <c r="B125" s="42"/>
      <c r="C125" s="39"/>
      <c r="D125" s="39"/>
      <c r="E125" s="39"/>
      <c r="F125" s="39">
        <v>35</v>
      </c>
      <c r="G125" s="43" t="s">
        <v>280</v>
      </c>
      <c r="H125" s="39" t="s">
        <v>63</v>
      </c>
      <c r="I125" s="39">
        <v>4.3</v>
      </c>
      <c r="J125" s="44" t="s">
        <v>67</v>
      </c>
      <c r="K125" s="39">
        <v>21.5</v>
      </c>
      <c r="L125" s="39">
        <v>0</v>
      </c>
      <c r="M125" s="39">
        <v>0</v>
      </c>
      <c r="N125" s="39">
        <v>0</v>
      </c>
      <c r="O125" s="40">
        <f t="shared" si="84"/>
        <v>0</v>
      </c>
      <c r="P125" s="39" t="s">
        <v>63</v>
      </c>
      <c r="Q125" s="40">
        <f t="shared" si="85"/>
        <v>0</v>
      </c>
      <c r="R125" s="39"/>
      <c r="S125" s="39"/>
      <c r="T125" s="39"/>
      <c r="U125" s="40"/>
      <c r="V125" s="77">
        <f>O125/K125*100+V126</f>
        <v>13.418604651162791</v>
      </c>
      <c r="W125" s="35">
        <f t="shared" si="83"/>
        <v>0</v>
      </c>
      <c r="X125" s="41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</row>
    <row r="126" spans="1:44" s="32" customFormat="1" ht="106.5" customHeight="1" x14ac:dyDescent="0.25">
      <c r="A126" s="37" t="s">
        <v>29</v>
      </c>
      <c r="B126" s="42" t="s">
        <v>266</v>
      </c>
      <c r="C126" s="39">
        <v>4</v>
      </c>
      <c r="D126" s="39">
        <v>4</v>
      </c>
      <c r="E126" s="39"/>
      <c r="F126" s="39">
        <v>35</v>
      </c>
      <c r="G126" s="43" t="s">
        <v>278</v>
      </c>
      <c r="H126" s="39" t="s">
        <v>381</v>
      </c>
      <c r="I126" s="39">
        <v>4.04</v>
      </c>
      <c r="J126" s="39">
        <v>20</v>
      </c>
      <c r="K126" s="39">
        <v>21.5</v>
      </c>
      <c r="L126" s="39">
        <v>1.67</v>
      </c>
      <c r="M126" s="39">
        <v>0.38600000000000001</v>
      </c>
      <c r="N126" s="39">
        <v>0</v>
      </c>
      <c r="O126" s="40">
        <f t="shared" si="84"/>
        <v>2.056</v>
      </c>
      <c r="P126" s="45" t="s">
        <v>281</v>
      </c>
      <c r="Q126" s="40">
        <f t="shared" si="85"/>
        <v>4</v>
      </c>
      <c r="R126" s="39"/>
      <c r="S126" s="39"/>
      <c r="T126" s="39"/>
      <c r="U126" s="40">
        <f t="shared" si="81"/>
        <v>51.4</v>
      </c>
      <c r="V126" s="77">
        <f t="shared" si="82"/>
        <v>13.418604651162791</v>
      </c>
      <c r="W126" s="35">
        <f t="shared" si="83"/>
        <v>1.944</v>
      </c>
      <c r="X126" s="41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</row>
    <row r="127" spans="1:44" s="32" customFormat="1" ht="77.25" customHeight="1" x14ac:dyDescent="0.25">
      <c r="A127" s="37" t="s">
        <v>33</v>
      </c>
      <c r="B127" s="42" t="s">
        <v>260</v>
      </c>
      <c r="C127" s="39">
        <v>1.8</v>
      </c>
      <c r="D127" s="39">
        <v>2.5</v>
      </c>
      <c r="E127" s="39"/>
      <c r="F127" s="39">
        <v>35</v>
      </c>
      <c r="G127" s="43" t="s">
        <v>373</v>
      </c>
      <c r="H127" s="39" t="s">
        <v>381</v>
      </c>
      <c r="I127" s="39">
        <v>23.11</v>
      </c>
      <c r="J127" s="39">
        <v>20</v>
      </c>
      <c r="K127" s="39">
        <v>21.5</v>
      </c>
      <c r="L127" s="39">
        <v>0.28000000000000003</v>
      </c>
      <c r="M127" s="39">
        <v>0.105</v>
      </c>
      <c r="N127" s="39">
        <v>0.44400000000000001</v>
      </c>
      <c r="O127" s="40">
        <f t="shared" si="84"/>
        <v>0.82899999999999996</v>
      </c>
      <c r="P127" s="45" t="s">
        <v>282</v>
      </c>
      <c r="Q127" s="40">
        <f t="shared" si="85"/>
        <v>1.8</v>
      </c>
      <c r="R127" s="39"/>
      <c r="S127" s="39"/>
      <c r="T127" s="39"/>
      <c r="U127" s="77">
        <f t="shared" si="81"/>
        <v>21.388888888888886</v>
      </c>
      <c r="V127" s="77">
        <f>O127/K127*100</f>
        <v>3.8558139534883717</v>
      </c>
      <c r="W127" s="35">
        <f t="shared" si="83"/>
        <v>1.415</v>
      </c>
      <c r="X127" s="41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</row>
    <row r="128" spans="1:44" s="2" customFormat="1" ht="34.5" customHeight="1" x14ac:dyDescent="0.25">
      <c r="A128" s="83" t="s">
        <v>374</v>
      </c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5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</row>
    <row r="129" spans="1:44" s="32" customFormat="1" ht="143.25" customHeight="1" x14ac:dyDescent="0.25">
      <c r="A129" s="37" t="s">
        <v>11</v>
      </c>
      <c r="B129" s="38" t="s">
        <v>374</v>
      </c>
      <c r="C129" s="39"/>
      <c r="D129" s="39"/>
      <c r="E129" s="39"/>
      <c r="F129" s="39">
        <v>35</v>
      </c>
      <c r="G129" s="39"/>
      <c r="H129" s="39" t="s">
        <v>380</v>
      </c>
      <c r="I129" s="39" t="s">
        <v>375</v>
      </c>
      <c r="J129" s="39">
        <v>16</v>
      </c>
      <c r="K129" s="39">
        <v>17.2</v>
      </c>
      <c r="L129" s="39">
        <f>SUM(L130:L130)</f>
        <v>6.5549999999999997</v>
      </c>
      <c r="M129" s="39">
        <f>SUM(M130:M130)</f>
        <v>0</v>
      </c>
      <c r="N129" s="39">
        <f>SUM(N130:N130)</f>
        <v>0</v>
      </c>
      <c r="O129" s="39">
        <f>SUM(O130:O130)</f>
        <v>6.5549999999999997</v>
      </c>
      <c r="P129" s="39" t="s">
        <v>377</v>
      </c>
      <c r="Q129" s="39"/>
      <c r="R129" s="39"/>
      <c r="S129" s="39"/>
      <c r="T129" s="39"/>
      <c r="U129" s="39"/>
      <c r="V129" s="77">
        <f>O129/K129*100</f>
        <v>38.110465116279066</v>
      </c>
      <c r="W129" s="39">
        <f>SUM(W130:W130)</f>
        <v>-2.5549999999999997</v>
      </c>
      <c r="X129" s="41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</row>
    <row r="130" spans="1:44" s="13" customFormat="1" ht="129" customHeight="1" x14ac:dyDescent="0.25">
      <c r="A130" s="46" t="s">
        <v>12</v>
      </c>
      <c r="B130" s="47" t="s">
        <v>277</v>
      </c>
      <c r="C130" s="48">
        <v>4</v>
      </c>
      <c r="D130" s="48">
        <v>4</v>
      </c>
      <c r="E130" s="48">
        <v>4</v>
      </c>
      <c r="F130" s="48">
        <v>35</v>
      </c>
      <c r="G130" s="48" t="s">
        <v>376</v>
      </c>
      <c r="H130" s="48" t="s">
        <v>379</v>
      </c>
      <c r="I130" s="48" t="s">
        <v>375</v>
      </c>
      <c r="J130" s="48">
        <v>16</v>
      </c>
      <c r="K130" s="48">
        <v>17.2</v>
      </c>
      <c r="L130" s="48">
        <v>6.5549999999999997</v>
      </c>
      <c r="M130" s="48">
        <v>0</v>
      </c>
      <c r="N130" s="48">
        <v>0</v>
      </c>
      <c r="O130" s="50">
        <f>SUM(L130:N130)</f>
        <v>6.5549999999999997</v>
      </c>
      <c r="P130" s="48" t="s">
        <v>378</v>
      </c>
      <c r="Q130" s="50">
        <f>MIN(C130:E130)</f>
        <v>4</v>
      </c>
      <c r="R130" s="48"/>
      <c r="S130" s="48"/>
      <c r="T130" s="48"/>
      <c r="U130" s="50">
        <f t="shared" ref="U130" si="86">((O130-N130)/Q130)*100</f>
        <v>163.875</v>
      </c>
      <c r="V130" s="79">
        <f>O130/K130*100</f>
        <v>38.110465116279066</v>
      </c>
      <c r="W130" s="14">
        <f t="shared" ref="W130" si="87">Q130-(O130-N130)</f>
        <v>-2.5549999999999997</v>
      </c>
      <c r="X130" s="52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</row>
    <row r="131" spans="1:44" s="2" customFormat="1" ht="34.5" customHeight="1" x14ac:dyDescent="0.25">
      <c r="A131" s="83" t="s">
        <v>283</v>
      </c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9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</row>
    <row r="132" spans="1:44" s="32" customFormat="1" ht="75.75" customHeight="1" x14ac:dyDescent="0.25">
      <c r="A132" s="37" t="s">
        <v>11</v>
      </c>
      <c r="B132" s="38" t="s">
        <v>284</v>
      </c>
      <c r="C132" s="39"/>
      <c r="D132" s="39"/>
      <c r="E132" s="39"/>
      <c r="F132" s="39">
        <v>35</v>
      </c>
      <c r="G132" s="39"/>
      <c r="H132" s="39" t="s">
        <v>58</v>
      </c>
      <c r="I132" s="39" t="s">
        <v>321</v>
      </c>
      <c r="J132" s="39">
        <v>12.7</v>
      </c>
      <c r="K132" s="39">
        <v>13.6</v>
      </c>
      <c r="L132" s="39">
        <f>SUM(L133:L138)</f>
        <v>1.3609999999999998</v>
      </c>
      <c r="M132" s="39">
        <f>SUM(M133:M138)</f>
        <v>0.104</v>
      </c>
      <c r="N132" s="39">
        <f>SUM(N133:N138)</f>
        <v>0.68899999999999995</v>
      </c>
      <c r="O132" s="39">
        <f>SUM(O133:O138)</f>
        <v>2.1539999999999999</v>
      </c>
      <c r="P132" s="45" t="s">
        <v>352</v>
      </c>
      <c r="Q132" s="39"/>
      <c r="R132" s="39"/>
      <c r="S132" s="39"/>
      <c r="T132" s="39"/>
      <c r="U132" s="39"/>
      <c r="V132" s="77">
        <f>O132/K132*100</f>
        <v>15.838235294117647</v>
      </c>
      <c r="W132" s="39">
        <f>SUM(W133:W138)</f>
        <v>5.0950000000000006</v>
      </c>
      <c r="X132" s="41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  <c r="AO132" s="75"/>
      <c r="AP132" s="75"/>
      <c r="AQ132" s="75"/>
      <c r="AR132" s="75"/>
    </row>
    <row r="133" spans="1:44" s="32" customFormat="1" ht="57" customHeight="1" x14ac:dyDescent="0.25">
      <c r="A133" s="37" t="s">
        <v>12</v>
      </c>
      <c r="B133" s="42" t="s">
        <v>34</v>
      </c>
      <c r="C133" s="39">
        <v>1.8</v>
      </c>
      <c r="D133" s="39">
        <v>1.8</v>
      </c>
      <c r="E133" s="39"/>
      <c r="F133" s="39">
        <v>35</v>
      </c>
      <c r="G133" s="42" t="s">
        <v>290</v>
      </c>
      <c r="H133" s="39" t="s">
        <v>294</v>
      </c>
      <c r="I133" s="39" t="s">
        <v>295</v>
      </c>
      <c r="J133" s="39">
        <v>16</v>
      </c>
      <c r="K133" s="39">
        <v>17.2</v>
      </c>
      <c r="L133" s="39">
        <v>1</v>
      </c>
      <c r="M133" s="39">
        <v>0</v>
      </c>
      <c r="N133" s="39">
        <v>0</v>
      </c>
      <c r="O133" s="40">
        <f>SUM(L133:N133)</f>
        <v>1</v>
      </c>
      <c r="P133" s="39" t="s">
        <v>31</v>
      </c>
      <c r="Q133" s="40">
        <f>MIN(C133:E133)</f>
        <v>1.8</v>
      </c>
      <c r="R133" s="39"/>
      <c r="S133" s="39"/>
      <c r="T133" s="39"/>
      <c r="U133" s="77">
        <f t="shared" ref="U133:U137" si="88">((O133-N133)/Q133)*100</f>
        <v>55.555555555555557</v>
      </c>
      <c r="V133" s="77">
        <f t="shared" ref="V133:V137" si="89">O133/K133*100+V134</f>
        <v>14.299247606019152</v>
      </c>
      <c r="W133" s="35">
        <f t="shared" ref="W133:W138" si="90">Q133-(O133-N133)</f>
        <v>0.8</v>
      </c>
      <c r="X133" s="41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  <c r="AO133" s="75"/>
      <c r="AP133" s="75"/>
      <c r="AQ133" s="75"/>
      <c r="AR133" s="75"/>
    </row>
    <row r="134" spans="1:44" s="32" customFormat="1" ht="77.25" customHeight="1" x14ac:dyDescent="0.25">
      <c r="A134" s="37" t="s">
        <v>13</v>
      </c>
      <c r="B134" s="42" t="s">
        <v>285</v>
      </c>
      <c r="C134" s="39">
        <v>0.56000000000000005</v>
      </c>
      <c r="D134" s="39"/>
      <c r="E134" s="39"/>
      <c r="F134" s="39">
        <v>35</v>
      </c>
      <c r="G134" s="42" t="s">
        <v>291</v>
      </c>
      <c r="H134" s="39"/>
      <c r="I134" s="39"/>
      <c r="J134" s="44" t="s">
        <v>65</v>
      </c>
      <c r="K134" s="39">
        <v>13.6</v>
      </c>
      <c r="L134" s="39">
        <v>1E-3</v>
      </c>
      <c r="M134" s="39">
        <v>0</v>
      </c>
      <c r="N134" s="39">
        <v>0</v>
      </c>
      <c r="O134" s="40">
        <f t="shared" ref="O134:O138" si="91">SUM(L134:N134)</f>
        <v>1E-3</v>
      </c>
      <c r="P134" s="39"/>
      <c r="Q134" s="40">
        <f t="shared" ref="Q134:Q138" si="92">MIN(C134:E134)</f>
        <v>0.56000000000000005</v>
      </c>
      <c r="R134" s="39"/>
      <c r="S134" s="39"/>
      <c r="T134" s="39"/>
      <c r="U134" s="77">
        <f t="shared" si="88"/>
        <v>0.17857142857142858</v>
      </c>
      <c r="V134" s="77">
        <f t="shared" si="89"/>
        <v>8.4852941176470598</v>
      </c>
      <c r="W134" s="35">
        <f t="shared" si="90"/>
        <v>0.55900000000000005</v>
      </c>
      <c r="X134" s="41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  <c r="AO134" s="75"/>
      <c r="AP134" s="75"/>
      <c r="AQ134" s="75"/>
      <c r="AR134" s="75"/>
    </row>
    <row r="135" spans="1:44" s="32" customFormat="1" ht="77.25" customHeight="1" x14ac:dyDescent="0.25">
      <c r="A135" s="37" t="s">
        <v>14</v>
      </c>
      <c r="B135" s="42" t="s">
        <v>286</v>
      </c>
      <c r="C135" s="39">
        <v>1.6</v>
      </c>
      <c r="D135" s="39">
        <v>1.6</v>
      </c>
      <c r="E135" s="39"/>
      <c r="F135" s="39">
        <v>35</v>
      </c>
      <c r="G135" s="42" t="s">
        <v>395</v>
      </c>
      <c r="H135" s="39"/>
      <c r="I135" s="39"/>
      <c r="J135" s="39">
        <v>12.7</v>
      </c>
      <c r="K135" s="39">
        <v>13.6</v>
      </c>
      <c r="L135" s="39">
        <v>0</v>
      </c>
      <c r="M135" s="39">
        <v>0</v>
      </c>
      <c r="N135" s="39">
        <v>0</v>
      </c>
      <c r="O135" s="40">
        <f t="shared" si="91"/>
        <v>0</v>
      </c>
      <c r="P135" s="39"/>
      <c r="Q135" s="40">
        <f t="shared" si="92"/>
        <v>1.6</v>
      </c>
      <c r="R135" s="39"/>
      <c r="S135" s="39"/>
      <c r="T135" s="39"/>
      <c r="U135" s="40">
        <f t="shared" si="88"/>
        <v>0</v>
      </c>
      <c r="V135" s="77">
        <f t="shared" si="89"/>
        <v>8.4779411764705888</v>
      </c>
      <c r="W135" s="35">
        <f t="shared" si="90"/>
        <v>1.6</v>
      </c>
      <c r="X135" s="41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  <c r="AN135" s="75"/>
      <c r="AO135" s="75"/>
      <c r="AP135" s="75"/>
      <c r="AQ135" s="75"/>
      <c r="AR135" s="75"/>
    </row>
    <row r="136" spans="1:44" s="32" customFormat="1" ht="31.5" customHeight="1" x14ac:dyDescent="0.25">
      <c r="A136" s="37" t="s">
        <v>29</v>
      </c>
      <c r="B136" s="42" t="s">
        <v>287</v>
      </c>
      <c r="C136" s="39">
        <v>1.6</v>
      </c>
      <c r="D136" s="39">
        <v>4</v>
      </c>
      <c r="E136" s="39"/>
      <c r="F136" s="39">
        <v>35</v>
      </c>
      <c r="G136" s="58" t="s">
        <v>292</v>
      </c>
      <c r="H136" s="39"/>
      <c r="I136" s="39"/>
      <c r="J136" s="39">
        <v>12.7</v>
      </c>
      <c r="K136" s="39">
        <v>13.6</v>
      </c>
      <c r="L136" s="39">
        <v>0</v>
      </c>
      <c r="M136" s="39">
        <v>0</v>
      </c>
      <c r="N136" s="39">
        <v>0</v>
      </c>
      <c r="O136" s="40">
        <f t="shared" si="91"/>
        <v>0</v>
      </c>
      <c r="P136" s="39"/>
      <c r="Q136" s="40">
        <f t="shared" si="92"/>
        <v>1.6</v>
      </c>
      <c r="R136" s="39"/>
      <c r="S136" s="39"/>
      <c r="T136" s="39"/>
      <c r="U136" s="40">
        <f t="shared" si="88"/>
        <v>0</v>
      </c>
      <c r="V136" s="77">
        <f t="shared" si="89"/>
        <v>8.4779411764705888</v>
      </c>
      <c r="W136" s="35">
        <f t="shared" si="90"/>
        <v>1.6</v>
      </c>
      <c r="X136" s="41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  <c r="AO136" s="75"/>
      <c r="AP136" s="75"/>
      <c r="AQ136" s="75"/>
      <c r="AR136" s="75"/>
    </row>
    <row r="137" spans="1:44" s="32" customFormat="1" ht="83.25" customHeight="1" x14ac:dyDescent="0.25">
      <c r="A137" s="37" t="s">
        <v>33</v>
      </c>
      <c r="B137" s="42" t="s">
        <v>288</v>
      </c>
      <c r="C137" s="39">
        <v>2.5</v>
      </c>
      <c r="D137" s="39">
        <v>1</v>
      </c>
      <c r="E137" s="39"/>
      <c r="F137" s="39">
        <v>35</v>
      </c>
      <c r="G137" s="59" t="s">
        <v>293</v>
      </c>
      <c r="H137" s="39" t="s">
        <v>64</v>
      </c>
      <c r="I137" s="44" t="s">
        <v>296</v>
      </c>
      <c r="J137" s="39">
        <v>12.7</v>
      </c>
      <c r="K137" s="39">
        <v>13.6</v>
      </c>
      <c r="L137" s="39">
        <v>0.36</v>
      </c>
      <c r="M137" s="39">
        <v>0.104</v>
      </c>
      <c r="N137" s="39">
        <v>0</v>
      </c>
      <c r="O137" s="40">
        <f t="shared" si="91"/>
        <v>0.46399999999999997</v>
      </c>
      <c r="P137" s="39" t="s">
        <v>298</v>
      </c>
      <c r="Q137" s="40">
        <f t="shared" si="92"/>
        <v>1</v>
      </c>
      <c r="R137" s="39"/>
      <c r="S137" s="39"/>
      <c r="T137" s="39"/>
      <c r="U137" s="40">
        <f t="shared" si="88"/>
        <v>46.4</v>
      </c>
      <c r="V137" s="77">
        <f t="shared" si="89"/>
        <v>8.4779411764705888</v>
      </c>
      <c r="W137" s="35">
        <f t="shared" si="90"/>
        <v>0.53600000000000003</v>
      </c>
      <c r="X137" s="41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  <c r="AO137" s="75"/>
      <c r="AP137" s="75"/>
      <c r="AQ137" s="75"/>
      <c r="AR137" s="75"/>
    </row>
    <row r="138" spans="1:44" s="32" customFormat="1" ht="84.75" customHeight="1" x14ac:dyDescent="0.25">
      <c r="A138" s="37" t="s">
        <v>37</v>
      </c>
      <c r="B138" s="42"/>
      <c r="C138" s="39"/>
      <c r="D138" s="39"/>
      <c r="E138" s="39"/>
      <c r="F138" s="39">
        <v>35</v>
      </c>
      <c r="G138" s="59" t="s">
        <v>289</v>
      </c>
      <c r="H138" s="39" t="s">
        <v>64</v>
      </c>
      <c r="I138" s="39">
        <v>22.3</v>
      </c>
      <c r="J138" s="39">
        <v>12.7</v>
      </c>
      <c r="K138" s="39">
        <v>13.6</v>
      </c>
      <c r="L138" s="39">
        <v>0</v>
      </c>
      <c r="M138" s="39">
        <v>0</v>
      </c>
      <c r="N138" s="39">
        <v>0.68899999999999995</v>
      </c>
      <c r="O138" s="40">
        <f t="shared" si="91"/>
        <v>0.68899999999999995</v>
      </c>
      <c r="P138" s="45" t="s">
        <v>297</v>
      </c>
      <c r="Q138" s="40">
        <f t="shared" si="92"/>
        <v>0</v>
      </c>
      <c r="R138" s="39"/>
      <c r="S138" s="39"/>
      <c r="T138" s="39"/>
      <c r="U138" s="40"/>
      <c r="V138" s="40">
        <f>O138/K138*100</f>
        <v>5.0661764705882355</v>
      </c>
      <c r="W138" s="35">
        <f t="shared" si="90"/>
        <v>0</v>
      </c>
      <c r="X138" s="41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  <c r="AO138" s="75"/>
      <c r="AP138" s="75"/>
      <c r="AQ138" s="75"/>
      <c r="AR138" s="75"/>
    </row>
    <row r="139" spans="1:44" x14ac:dyDescent="0.25"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  <c r="AO139" s="75"/>
      <c r="AP139" s="75"/>
      <c r="AQ139" s="75"/>
      <c r="AR139" s="75"/>
    </row>
    <row r="140" spans="1:44" x14ac:dyDescent="0.25"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  <c r="AJ140" s="75"/>
      <c r="AK140" s="75"/>
      <c r="AL140" s="75"/>
      <c r="AM140" s="75"/>
      <c r="AN140" s="75"/>
      <c r="AO140" s="75"/>
      <c r="AP140" s="75"/>
      <c r="AQ140" s="75"/>
      <c r="AR140" s="75"/>
    </row>
    <row r="141" spans="1:44" x14ac:dyDescent="0.25"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</row>
    <row r="142" spans="1:44" x14ac:dyDescent="0.25"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</row>
    <row r="143" spans="1:44" x14ac:dyDescent="0.25"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</row>
    <row r="144" spans="1:44" x14ac:dyDescent="0.25"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  <c r="AK144" s="75"/>
      <c r="AL144" s="75"/>
      <c r="AM144" s="75"/>
      <c r="AN144" s="75"/>
      <c r="AO144" s="75"/>
      <c r="AP144" s="75"/>
      <c r="AQ144" s="75"/>
      <c r="AR144" s="75"/>
    </row>
    <row r="145" spans="25:44" x14ac:dyDescent="0.25"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  <c r="AO145" s="75"/>
      <c r="AP145" s="75"/>
      <c r="AQ145" s="75"/>
      <c r="AR145" s="75"/>
    </row>
    <row r="146" spans="25:44" x14ac:dyDescent="0.25"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</row>
    <row r="147" spans="25:44" x14ac:dyDescent="0.25"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</row>
    <row r="148" spans="25:44" x14ac:dyDescent="0.25"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</row>
    <row r="149" spans="25:44" x14ac:dyDescent="0.25"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  <c r="AO149" s="75"/>
      <c r="AP149" s="75"/>
      <c r="AQ149" s="75"/>
      <c r="AR149" s="75"/>
    </row>
    <row r="150" spans="25:44" x14ac:dyDescent="0.25"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75"/>
      <c r="AO150" s="75"/>
      <c r="AP150" s="75"/>
      <c r="AQ150" s="75"/>
      <c r="AR150" s="75"/>
    </row>
    <row r="151" spans="25:44" x14ac:dyDescent="0.25"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  <c r="AO151" s="75"/>
      <c r="AP151" s="75"/>
      <c r="AQ151" s="75"/>
      <c r="AR151" s="75"/>
    </row>
    <row r="152" spans="25:44" x14ac:dyDescent="0.25"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  <c r="AO152" s="75"/>
      <c r="AP152" s="75"/>
      <c r="AQ152" s="75"/>
      <c r="AR152" s="75"/>
    </row>
    <row r="153" spans="25:44" x14ac:dyDescent="0.25"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5"/>
      <c r="AP153" s="75"/>
      <c r="AQ153" s="75"/>
      <c r="AR153" s="75"/>
    </row>
    <row r="154" spans="25:44" x14ac:dyDescent="0.25"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  <c r="AO154" s="75"/>
      <c r="AP154" s="75"/>
      <c r="AQ154" s="75"/>
      <c r="AR154" s="75"/>
    </row>
    <row r="155" spans="25:44" x14ac:dyDescent="0.25"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75"/>
    </row>
    <row r="156" spans="25:44" x14ac:dyDescent="0.25"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</row>
    <row r="157" spans="25:44" x14ac:dyDescent="0.25"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</row>
    <row r="158" spans="25:44" x14ac:dyDescent="0.25"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  <c r="AO158" s="75"/>
      <c r="AP158" s="75"/>
      <c r="AQ158" s="75"/>
      <c r="AR158" s="75"/>
    </row>
    <row r="159" spans="25:44" x14ac:dyDescent="0.25"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</row>
    <row r="160" spans="25:44" x14ac:dyDescent="0.25"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  <c r="AQ160" s="75"/>
      <c r="AR160" s="75"/>
    </row>
    <row r="161" spans="25:44" x14ac:dyDescent="0.25"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  <c r="AO161" s="75"/>
      <c r="AP161" s="75"/>
      <c r="AQ161" s="75"/>
      <c r="AR161" s="75"/>
    </row>
    <row r="162" spans="25:44" x14ac:dyDescent="0.25"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  <c r="AN162" s="75"/>
      <c r="AO162" s="75"/>
      <c r="AP162" s="75"/>
      <c r="AQ162" s="75"/>
      <c r="AR162" s="75"/>
    </row>
    <row r="163" spans="25:44" x14ac:dyDescent="0.25"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  <c r="AO163" s="75"/>
      <c r="AP163" s="75"/>
      <c r="AQ163" s="75"/>
      <c r="AR163" s="75"/>
    </row>
    <row r="164" spans="25:44" x14ac:dyDescent="0.25"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  <c r="AM164" s="75"/>
      <c r="AN164" s="75"/>
      <c r="AO164" s="75"/>
      <c r="AP164" s="75"/>
      <c r="AQ164" s="75"/>
      <c r="AR164" s="75"/>
    </row>
    <row r="165" spans="25:44" x14ac:dyDescent="0.25"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  <c r="AO165" s="75"/>
      <c r="AP165" s="75"/>
      <c r="AQ165" s="75"/>
      <c r="AR165" s="75"/>
    </row>
    <row r="166" spans="25:44" x14ac:dyDescent="0.25"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  <c r="AQ166" s="75"/>
      <c r="AR166" s="75"/>
    </row>
    <row r="167" spans="25:44" x14ac:dyDescent="0.25"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5"/>
      <c r="AN167" s="75"/>
      <c r="AO167" s="75"/>
      <c r="AP167" s="75"/>
      <c r="AQ167" s="75"/>
      <c r="AR167" s="75"/>
    </row>
    <row r="168" spans="25:44" x14ac:dyDescent="0.25"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  <c r="AN168" s="75"/>
      <c r="AO168" s="75"/>
      <c r="AP168" s="75"/>
      <c r="AQ168" s="75"/>
      <c r="AR168" s="75"/>
    </row>
    <row r="169" spans="25:44" x14ac:dyDescent="0.25"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75"/>
    </row>
    <row r="170" spans="25:44" x14ac:dyDescent="0.25"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</row>
    <row r="171" spans="25:44" x14ac:dyDescent="0.25"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</row>
    <row r="172" spans="25:44" x14ac:dyDescent="0.25"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  <c r="AO172" s="75"/>
      <c r="AP172" s="75"/>
      <c r="AQ172" s="75"/>
      <c r="AR172" s="75"/>
    </row>
    <row r="173" spans="25:44" x14ac:dyDescent="0.25"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</row>
    <row r="174" spans="25:44" x14ac:dyDescent="0.25"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  <c r="AM174" s="75"/>
      <c r="AN174" s="75"/>
      <c r="AO174" s="75"/>
      <c r="AP174" s="75"/>
      <c r="AQ174" s="75"/>
      <c r="AR174" s="75"/>
    </row>
    <row r="175" spans="25:44" x14ac:dyDescent="0.25"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</row>
    <row r="176" spans="25:44" x14ac:dyDescent="0.25"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  <c r="AO176" s="75"/>
      <c r="AP176" s="75"/>
      <c r="AQ176" s="75"/>
      <c r="AR176" s="75"/>
    </row>
    <row r="177" spans="25:44" x14ac:dyDescent="0.25"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  <c r="AO177" s="75"/>
      <c r="AP177" s="75"/>
      <c r="AQ177" s="75"/>
      <c r="AR177" s="75"/>
    </row>
    <row r="178" spans="25:44" x14ac:dyDescent="0.25"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75"/>
      <c r="AO178" s="75"/>
      <c r="AP178" s="75"/>
      <c r="AQ178" s="75"/>
      <c r="AR178" s="75"/>
    </row>
    <row r="179" spans="25:44" x14ac:dyDescent="0.25"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  <c r="AO179" s="75"/>
      <c r="AP179" s="75"/>
      <c r="AQ179" s="75"/>
      <c r="AR179" s="75"/>
    </row>
    <row r="180" spans="25:44" x14ac:dyDescent="0.25"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  <c r="AN180" s="75"/>
      <c r="AO180" s="75"/>
      <c r="AP180" s="75"/>
      <c r="AQ180" s="75"/>
      <c r="AR180" s="75"/>
    </row>
    <row r="181" spans="25:44" x14ac:dyDescent="0.25"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</row>
    <row r="182" spans="25:44" x14ac:dyDescent="0.25"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  <c r="AO182" s="75"/>
      <c r="AP182" s="75"/>
      <c r="AQ182" s="75"/>
      <c r="AR182" s="75"/>
    </row>
    <row r="183" spans="25:44" x14ac:dyDescent="0.25"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  <c r="AO183" s="75"/>
      <c r="AP183" s="75"/>
      <c r="AQ183" s="75"/>
      <c r="AR183" s="75"/>
    </row>
    <row r="184" spans="25:44" x14ac:dyDescent="0.25"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  <c r="AN184" s="75"/>
      <c r="AO184" s="75"/>
      <c r="AP184" s="75"/>
      <c r="AQ184" s="75"/>
      <c r="AR184" s="75"/>
    </row>
    <row r="185" spans="25:44" x14ac:dyDescent="0.25"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  <c r="AO185" s="75"/>
      <c r="AP185" s="75"/>
      <c r="AQ185" s="75"/>
      <c r="AR185" s="75"/>
    </row>
    <row r="186" spans="25:44" x14ac:dyDescent="0.25"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  <c r="AO186" s="75"/>
      <c r="AP186" s="75"/>
      <c r="AQ186" s="75"/>
      <c r="AR186" s="75"/>
    </row>
    <row r="187" spans="25:44" x14ac:dyDescent="0.25"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  <c r="AO187" s="75"/>
      <c r="AP187" s="75"/>
      <c r="AQ187" s="75"/>
      <c r="AR187" s="75"/>
    </row>
    <row r="188" spans="25:44" x14ac:dyDescent="0.25"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  <c r="AJ188" s="75"/>
      <c r="AK188" s="75"/>
      <c r="AL188" s="75"/>
      <c r="AM188" s="75"/>
      <c r="AN188" s="75"/>
      <c r="AO188" s="75"/>
      <c r="AP188" s="75"/>
      <c r="AQ188" s="75"/>
      <c r="AR188" s="75"/>
    </row>
    <row r="189" spans="25:44" x14ac:dyDescent="0.25"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  <c r="AK189" s="75"/>
      <c r="AL189" s="75"/>
      <c r="AM189" s="75"/>
      <c r="AN189" s="75"/>
      <c r="AO189" s="75"/>
      <c r="AP189" s="75"/>
      <c r="AQ189" s="75"/>
      <c r="AR189" s="75"/>
    </row>
    <row r="190" spans="25:44" x14ac:dyDescent="0.25"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75"/>
      <c r="AJ190" s="75"/>
      <c r="AK190" s="75"/>
      <c r="AL190" s="75"/>
      <c r="AM190" s="75"/>
      <c r="AN190" s="75"/>
      <c r="AO190" s="75"/>
      <c r="AP190" s="75"/>
      <c r="AQ190" s="75"/>
      <c r="AR190" s="75"/>
    </row>
    <row r="191" spans="25:44" x14ac:dyDescent="0.25"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75"/>
      <c r="AJ191" s="75"/>
      <c r="AK191" s="75"/>
      <c r="AL191" s="75"/>
      <c r="AM191" s="75"/>
      <c r="AN191" s="75"/>
      <c r="AO191" s="75"/>
      <c r="AP191" s="75"/>
      <c r="AQ191" s="75"/>
      <c r="AR191" s="75"/>
    </row>
    <row r="192" spans="25:44" x14ac:dyDescent="0.25"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  <c r="AK192" s="75"/>
      <c r="AL192" s="75"/>
      <c r="AM192" s="75"/>
      <c r="AN192" s="75"/>
      <c r="AO192" s="75"/>
      <c r="AP192" s="75"/>
      <c r="AQ192" s="75"/>
      <c r="AR192" s="75"/>
    </row>
    <row r="193" spans="25:44" x14ac:dyDescent="0.25"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5"/>
      <c r="AJ193" s="75"/>
      <c r="AK193" s="75"/>
      <c r="AL193" s="75"/>
      <c r="AM193" s="75"/>
      <c r="AN193" s="75"/>
      <c r="AO193" s="75"/>
      <c r="AP193" s="75"/>
      <c r="AQ193" s="75"/>
      <c r="AR193" s="75"/>
    </row>
    <row r="194" spans="25:44" x14ac:dyDescent="0.25"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  <c r="AJ194" s="75"/>
      <c r="AK194" s="75"/>
      <c r="AL194" s="75"/>
      <c r="AM194" s="75"/>
      <c r="AN194" s="75"/>
      <c r="AO194" s="75"/>
      <c r="AP194" s="75"/>
      <c r="AQ194" s="75"/>
      <c r="AR194" s="75"/>
    </row>
    <row r="195" spans="25:44" x14ac:dyDescent="0.25"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  <c r="AJ195" s="75"/>
      <c r="AK195" s="75"/>
      <c r="AL195" s="75"/>
      <c r="AM195" s="75"/>
      <c r="AN195" s="75"/>
      <c r="AO195" s="75"/>
      <c r="AP195" s="75"/>
      <c r="AQ195" s="75"/>
      <c r="AR195" s="75"/>
    </row>
    <row r="196" spans="25:44" x14ac:dyDescent="0.25"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  <c r="AI196" s="75"/>
      <c r="AJ196" s="75"/>
      <c r="AK196" s="75"/>
      <c r="AL196" s="75"/>
      <c r="AM196" s="75"/>
      <c r="AN196" s="75"/>
      <c r="AO196" s="75"/>
      <c r="AP196" s="75"/>
      <c r="AQ196" s="75"/>
      <c r="AR196" s="75"/>
    </row>
    <row r="197" spans="25:44" x14ac:dyDescent="0.25"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</row>
    <row r="198" spans="25:44" x14ac:dyDescent="0.25"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75"/>
      <c r="AJ198" s="75"/>
      <c r="AK198" s="75"/>
      <c r="AL198" s="75"/>
      <c r="AM198" s="75"/>
      <c r="AN198" s="75"/>
      <c r="AO198" s="75"/>
      <c r="AP198" s="75"/>
      <c r="AQ198" s="75"/>
      <c r="AR198" s="75"/>
    </row>
    <row r="199" spans="25:44" x14ac:dyDescent="0.25"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5"/>
      <c r="AJ199" s="75"/>
      <c r="AK199" s="75"/>
      <c r="AL199" s="75"/>
      <c r="AM199" s="75"/>
      <c r="AN199" s="75"/>
      <c r="AO199" s="75"/>
      <c r="AP199" s="75"/>
      <c r="AQ199" s="75"/>
      <c r="AR199" s="75"/>
    </row>
    <row r="200" spans="25:44" x14ac:dyDescent="0.25"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  <c r="AI200" s="75"/>
      <c r="AJ200" s="75"/>
      <c r="AK200" s="75"/>
      <c r="AL200" s="75"/>
      <c r="AM200" s="75"/>
      <c r="AN200" s="75"/>
      <c r="AO200" s="75"/>
      <c r="AP200" s="75"/>
      <c r="AQ200" s="75"/>
      <c r="AR200" s="75"/>
    </row>
    <row r="201" spans="25:44" x14ac:dyDescent="0.25"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  <c r="AJ201" s="75"/>
      <c r="AK201" s="75"/>
      <c r="AL201" s="75"/>
      <c r="AM201" s="75"/>
      <c r="AN201" s="75"/>
      <c r="AO201" s="75"/>
      <c r="AP201" s="75"/>
      <c r="AQ201" s="75"/>
      <c r="AR201" s="75"/>
    </row>
    <row r="202" spans="25:44" x14ac:dyDescent="0.25"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  <c r="AI202" s="75"/>
      <c r="AJ202" s="75"/>
      <c r="AK202" s="75"/>
      <c r="AL202" s="75"/>
      <c r="AM202" s="75"/>
      <c r="AN202" s="75"/>
      <c r="AO202" s="75"/>
      <c r="AP202" s="75"/>
      <c r="AQ202" s="75"/>
      <c r="AR202" s="75"/>
    </row>
    <row r="203" spans="25:44" x14ac:dyDescent="0.25"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  <c r="AJ203" s="75"/>
      <c r="AK203" s="75"/>
      <c r="AL203" s="75"/>
      <c r="AM203" s="75"/>
      <c r="AN203" s="75"/>
      <c r="AO203" s="75"/>
      <c r="AP203" s="75"/>
      <c r="AQ203" s="75"/>
      <c r="AR203" s="75"/>
    </row>
    <row r="204" spans="25:44" x14ac:dyDescent="0.25"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  <c r="AI204" s="75"/>
      <c r="AJ204" s="75"/>
      <c r="AK204" s="75"/>
      <c r="AL204" s="75"/>
      <c r="AM204" s="75"/>
      <c r="AN204" s="75"/>
      <c r="AO204" s="75"/>
      <c r="AP204" s="75"/>
      <c r="AQ204" s="75"/>
      <c r="AR204" s="75"/>
    </row>
    <row r="205" spans="25:44" x14ac:dyDescent="0.25"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5"/>
      <c r="AJ205" s="75"/>
      <c r="AK205" s="75"/>
      <c r="AL205" s="75"/>
      <c r="AM205" s="75"/>
      <c r="AN205" s="75"/>
      <c r="AO205" s="75"/>
      <c r="AP205" s="75"/>
      <c r="AQ205" s="75"/>
      <c r="AR205" s="75"/>
    </row>
    <row r="206" spans="25:44" x14ac:dyDescent="0.25"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  <c r="AJ206" s="75"/>
      <c r="AK206" s="75"/>
      <c r="AL206" s="75"/>
      <c r="AM206" s="75"/>
      <c r="AN206" s="75"/>
      <c r="AO206" s="75"/>
      <c r="AP206" s="75"/>
      <c r="AQ206" s="75"/>
      <c r="AR206" s="75"/>
    </row>
    <row r="207" spans="25:44" x14ac:dyDescent="0.25"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5"/>
      <c r="AJ207" s="75"/>
      <c r="AK207" s="75"/>
      <c r="AL207" s="75"/>
      <c r="AM207" s="75"/>
      <c r="AN207" s="75"/>
      <c r="AO207" s="75"/>
      <c r="AP207" s="75"/>
      <c r="AQ207" s="75"/>
      <c r="AR207" s="75"/>
    </row>
    <row r="208" spans="25:44" x14ac:dyDescent="0.25"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  <c r="AJ208" s="75"/>
      <c r="AK208" s="75"/>
      <c r="AL208" s="75"/>
      <c r="AM208" s="75"/>
      <c r="AN208" s="75"/>
      <c r="AO208" s="75"/>
      <c r="AP208" s="75"/>
      <c r="AQ208" s="75"/>
      <c r="AR208" s="75"/>
    </row>
  </sheetData>
  <mergeCells count="45">
    <mergeCell ref="A128:X128"/>
    <mergeCell ref="A7:X7"/>
    <mergeCell ref="T4:T5"/>
    <mergeCell ref="U4:U5"/>
    <mergeCell ref="V4:V5"/>
    <mergeCell ref="W4:W5"/>
    <mergeCell ref="X4:X5"/>
    <mergeCell ref="N4:N5"/>
    <mergeCell ref="O4:O5"/>
    <mergeCell ref="P4:P5"/>
    <mergeCell ref="L4:L5"/>
    <mergeCell ref="R4:S4"/>
    <mergeCell ref="M4:M5"/>
    <mergeCell ref="A53:X53"/>
    <mergeCell ref="A56:X56"/>
    <mergeCell ref="A63:X63"/>
    <mergeCell ref="B2:W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Q4:Q5"/>
    <mergeCell ref="A41:X41"/>
    <mergeCell ref="A16:X16"/>
    <mergeCell ref="A24:X24"/>
    <mergeCell ref="A30:X30"/>
    <mergeCell ref="A131:X131"/>
    <mergeCell ref="A102:X102"/>
    <mergeCell ref="A108:X108"/>
    <mergeCell ref="A113:X113"/>
    <mergeCell ref="A121:X121"/>
    <mergeCell ref="A95:X95"/>
    <mergeCell ref="A72:X72"/>
    <mergeCell ref="A77:X77"/>
    <mergeCell ref="A88:X88"/>
    <mergeCell ref="A67:X67"/>
    <mergeCell ref="A36:X36"/>
    <mergeCell ref="A45:X45"/>
  </mergeCells>
  <pageMargins left="0.19685039370078741" right="0.19685039370078741" top="0.19685039370078741" bottom="0.19685039370078741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2025-02-03T07:04:49Z</dcterms:modified>
</cp:coreProperties>
</file>