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Лист1!$4:$6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O14" i="1"/>
  <c r="Q14" i="1"/>
  <c r="W14" i="1" l="1"/>
  <c r="U14" i="1"/>
  <c r="O144" i="1" l="1"/>
  <c r="I125" i="1"/>
  <c r="M113" i="1"/>
  <c r="N113" i="1"/>
  <c r="L113" i="1"/>
  <c r="K115" i="1"/>
  <c r="O115" i="1"/>
  <c r="Q115" i="1"/>
  <c r="W115" i="1" s="1"/>
  <c r="U115" i="1" l="1"/>
  <c r="M31" i="1"/>
  <c r="N31" i="1"/>
  <c r="L31" i="1"/>
  <c r="Q32" i="1"/>
  <c r="O32" i="1"/>
  <c r="K32" i="1"/>
  <c r="Q33" i="1"/>
  <c r="O33" i="1"/>
  <c r="K33" i="1"/>
  <c r="K31" i="1"/>
  <c r="M27" i="1"/>
  <c r="N27" i="1"/>
  <c r="L27" i="1"/>
  <c r="M13" i="1"/>
  <c r="N13" i="1"/>
  <c r="M8" i="1"/>
  <c r="N8" i="1"/>
  <c r="L8" i="1"/>
  <c r="K11" i="1"/>
  <c r="O11" i="1"/>
  <c r="Q11" i="1"/>
  <c r="W33" i="1" l="1"/>
  <c r="U33" i="1"/>
  <c r="U32" i="1"/>
  <c r="W32" i="1"/>
  <c r="W11" i="1"/>
  <c r="U11" i="1"/>
  <c r="V11" i="1"/>
  <c r="V33" i="1"/>
  <c r="O31" i="1"/>
  <c r="V31" i="1" s="1"/>
  <c r="V32" i="1"/>
  <c r="O135" i="1"/>
  <c r="W31" i="1" l="1"/>
  <c r="L89" i="1"/>
  <c r="I89" i="1"/>
  <c r="Q91" i="1" l="1"/>
  <c r="O91" i="1"/>
  <c r="K91" i="1"/>
  <c r="O90" i="1"/>
  <c r="V90" i="1" s="1"/>
  <c r="M89" i="1"/>
  <c r="O89" i="1" s="1"/>
  <c r="K89" i="1"/>
  <c r="L83" i="1"/>
  <c r="M83" i="1"/>
  <c r="N83" i="1"/>
  <c r="W91" i="1" l="1"/>
  <c r="U91" i="1"/>
  <c r="V89" i="1"/>
  <c r="V91" i="1"/>
  <c r="W89" i="1"/>
  <c r="O80" i="1"/>
  <c r="M67" i="1" l="1"/>
  <c r="N67" i="1"/>
  <c r="I44" i="1"/>
  <c r="M57" i="1" l="1"/>
  <c r="L57" i="1"/>
  <c r="Q145" i="1" l="1"/>
  <c r="O145" i="1"/>
  <c r="U145" i="1" s="1"/>
  <c r="K145" i="1"/>
  <c r="K144" i="1"/>
  <c r="N143" i="1"/>
  <c r="M143" i="1"/>
  <c r="L143" i="1"/>
  <c r="K143" i="1"/>
  <c r="W145" i="1" l="1"/>
  <c r="W143" i="1" s="1"/>
  <c r="V145" i="1"/>
  <c r="V144" i="1" s="1"/>
  <c r="O143" i="1"/>
  <c r="V143" i="1" s="1"/>
  <c r="K135" i="1"/>
  <c r="N134" i="1"/>
  <c r="M134" i="1"/>
  <c r="L134" i="1"/>
  <c r="K134" i="1"/>
  <c r="V135" i="1" l="1"/>
  <c r="O134" i="1"/>
  <c r="V134" i="1" s="1"/>
  <c r="W134" i="1"/>
  <c r="Q132" i="1"/>
  <c r="O132" i="1"/>
  <c r="K132" i="1"/>
  <c r="N131" i="1"/>
  <c r="M131" i="1"/>
  <c r="L131" i="1"/>
  <c r="K131" i="1"/>
  <c r="O131" i="1" l="1"/>
  <c r="V131" i="1" s="1"/>
  <c r="W132" i="1"/>
  <c r="U132" i="1"/>
  <c r="W131" i="1"/>
  <c r="V132" i="1"/>
  <c r="Q149" i="1"/>
  <c r="K149" i="1"/>
  <c r="O149" i="1"/>
  <c r="W149" i="1" l="1"/>
  <c r="U149" i="1"/>
  <c r="Q150" i="1"/>
  <c r="O150" i="1"/>
  <c r="K150" i="1"/>
  <c r="Q148" i="1"/>
  <c r="O148" i="1"/>
  <c r="K148" i="1"/>
  <c r="N147" i="1"/>
  <c r="M147" i="1"/>
  <c r="L147" i="1"/>
  <c r="K147" i="1"/>
  <c r="W150" i="1" l="1"/>
  <c r="U150" i="1"/>
  <c r="W148" i="1"/>
  <c r="U148" i="1"/>
  <c r="V150" i="1"/>
  <c r="V149" i="1" s="1"/>
  <c r="V148" i="1" s="1"/>
  <c r="O147" i="1"/>
  <c r="V147" i="1" s="1"/>
  <c r="O141" i="1"/>
  <c r="W140" i="1" s="1"/>
  <c r="K141" i="1"/>
  <c r="N140" i="1"/>
  <c r="M140" i="1"/>
  <c r="L140" i="1"/>
  <c r="K140" i="1"/>
  <c r="W147" i="1" l="1"/>
  <c r="V141" i="1"/>
  <c r="O140" i="1"/>
  <c r="V140" i="1" s="1"/>
  <c r="Q138" i="1"/>
  <c r="O138" i="1"/>
  <c r="U138" i="1" s="1"/>
  <c r="K138" i="1"/>
  <c r="N137" i="1"/>
  <c r="M137" i="1"/>
  <c r="L137" i="1"/>
  <c r="K137" i="1"/>
  <c r="W138" i="1" l="1"/>
  <c r="W137" i="1" s="1"/>
  <c r="V138" i="1"/>
  <c r="O137" i="1"/>
  <c r="V137" i="1" s="1"/>
  <c r="K126" i="1"/>
  <c r="K127" i="1"/>
  <c r="K128" i="1"/>
  <c r="K129" i="1"/>
  <c r="K125" i="1"/>
  <c r="L125" i="1"/>
  <c r="M125" i="1"/>
  <c r="Q129" i="1"/>
  <c r="O129" i="1"/>
  <c r="Q128" i="1"/>
  <c r="O128" i="1"/>
  <c r="Q127" i="1"/>
  <c r="O127" i="1"/>
  <c r="Q126" i="1"/>
  <c r="W126" i="1" s="1"/>
  <c r="O126" i="1"/>
  <c r="N125" i="1"/>
  <c r="U126" i="1" l="1"/>
  <c r="W129" i="1"/>
  <c r="U129" i="1"/>
  <c r="W128" i="1"/>
  <c r="U128" i="1"/>
  <c r="W127" i="1"/>
  <c r="U127" i="1"/>
  <c r="O125" i="1"/>
  <c r="V125" i="1" s="1"/>
  <c r="V129" i="1"/>
  <c r="V128" i="1" s="1"/>
  <c r="V127" i="1" s="1"/>
  <c r="V126" i="1" s="1"/>
  <c r="W125" i="1" l="1"/>
  <c r="K119" i="1"/>
  <c r="Q123" i="1"/>
  <c r="O123" i="1"/>
  <c r="K123" i="1"/>
  <c r="Q122" i="1"/>
  <c r="O122" i="1"/>
  <c r="K122" i="1"/>
  <c r="Q121" i="1"/>
  <c r="O121" i="1"/>
  <c r="K121" i="1"/>
  <c r="Q120" i="1"/>
  <c r="O120" i="1"/>
  <c r="K120" i="1"/>
  <c r="Q119" i="1"/>
  <c r="O119" i="1"/>
  <c r="N118" i="1"/>
  <c r="M118" i="1"/>
  <c r="L118" i="1"/>
  <c r="K118" i="1"/>
  <c r="W119" i="1" l="1"/>
  <c r="W123" i="1"/>
  <c r="U123" i="1"/>
  <c r="W122" i="1"/>
  <c r="U122" i="1"/>
  <c r="W121" i="1"/>
  <c r="U121" i="1"/>
  <c r="W120" i="1"/>
  <c r="U120" i="1"/>
  <c r="V123" i="1"/>
  <c r="V122" i="1" s="1"/>
  <c r="V121" i="1" s="1"/>
  <c r="V120" i="1" s="1"/>
  <c r="V119" i="1" s="1"/>
  <c r="O118" i="1"/>
  <c r="V118" i="1" s="1"/>
  <c r="W118" i="1" l="1"/>
  <c r="Q116" i="1"/>
  <c r="O116" i="1"/>
  <c r="K116" i="1"/>
  <c r="Q114" i="1"/>
  <c r="O114" i="1"/>
  <c r="U114" i="1" s="1"/>
  <c r="K114" i="1"/>
  <c r="K113" i="1"/>
  <c r="W114" i="1" l="1"/>
  <c r="W116" i="1"/>
  <c r="U116" i="1"/>
  <c r="O113" i="1"/>
  <c r="V113" i="1" s="1"/>
  <c r="V116" i="1"/>
  <c r="V115" i="1" s="1"/>
  <c r="V114" i="1" s="1"/>
  <c r="W113" i="1"/>
  <c r="Q111" i="1"/>
  <c r="O111" i="1"/>
  <c r="U111" i="1" s="1"/>
  <c r="K111" i="1"/>
  <c r="Q110" i="1"/>
  <c r="O110" i="1"/>
  <c r="U110" i="1" s="1"/>
  <c r="K110" i="1"/>
  <c r="Q109" i="1"/>
  <c r="O109" i="1"/>
  <c r="K109" i="1"/>
  <c r="Q108" i="1"/>
  <c r="O108" i="1"/>
  <c r="K108" i="1"/>
  <c r="N107" i="1"/>
  <c r="M107" i="1"/>
  <c r="L107" i="1"/>
  <c r="K107" i="1"/>
  <c r="W111" i="1" l="1"/>
  <c r="W110" i="1"/>
  <c r="W109" i="1"/>
  <c r="U109" i="1"/>
  <c r="W108" i="1"/>
  <c r="U108" i="1"/>
  <c r="V111" i="1"/>
  <c r="V110" i="1" s="1"/>
  <c r="V109" i="1" s="1"/>
  <c r="V108" i="1" s="1"/>
  <c r="O107" i="1"/>
  <c r="V107" i="1" s="1"/>
  <c r="Q105" i="1"/>
  <c r="O105" i="1"/>
  <c r="K105" i="1"/>
  <c r="Q104" i="1"/>
  <c r="O104" i="1"/>
  <c r="K104" i="1"/>
  <c r="N103" i="1"/>
  <c r="M103" i="1"/>
  <c r="L103" i="1"/>
  <c r="K103" i="1"/>
  <c r="W105" i="1" l="1"/>
  <c r="U105" i="1"/>
  <c r="W104" i="1"/>
  <c r="U104" i="1"/>
  <c r="W107" i="1"/>
  <c r="V105" i="1"/>
  <c r="V104" i="1" s="1"/>
  <c r="W103" i="1"/>
  <c r="O103" i="1"/>
  <c r="V103" i="1" s="1"/>
  <c r="O100" i="1"/>
  <c r="K99" i="1"/>
  <c r="K100" i="1"/>
  <c r="Q101" i="1"/>
  <c r="O101" i="1"/>
  <c r="K101" i="1"/>
  <c r="Q100" i="1"/>
  <c r="N99" i="1"/>
  <c r="M99" i="1"/>
  <c r="L99" i="1"/>
  <c r="W101" i="1" l="1"/>
  <c r="U101" i="1"/>
  <c r="W100" i="1"/>
  <c r="W99" i="1" s="1"/>
  <c r="U100" i="1"/>
  <c r="O99" i="1"/>
  <c r="V99" i="1" s="1"/>
  <c r="V101" i="1"/>
  <c r="V100" i="1" s="1"/>
  <c r="Q97" i="1"/>
  <c r="O97" i="1"/>
  <c r="K97" i="1"/>
  <c r="N96" i="1"/>
  <c r="M96" i="1"/>
  <c r="L96" i="1"/>
  <c r="K96" i="1"/>
  <c r="O96" i="1" l="1"/>
  <c r="V96" i="1" s="1"/>
  <c r="W97" i="1"/>
  <c r="U97" i="1"/>
  <c r="W96" i="1"/>
  <c r="V97" i="1"/>
  <c r="Q94" i="1"/>
  <c r="O94" i="1"/>
  <c r="K94" i="1"/>
  <c r="N93" i="1"/>
  <c r="M93" i="1"/>
  <c r="L93" i="1"/>
  <c r="K93" i="1"/>
  <c r="U94" i="1" l="1"/>
  <c r="W94" i="1"/>
  <c r="W93" i="1"/>
  <c r="V94" i="1"/>
  <c r="O93" i="1"/>
  <c r="V93" i="1" s="1"/>
  <c r="O62" i="1"/>
  <c r="Q62" i="1"/>
  <c r="K62" i="1"/>
  <c r="N61" i="1"/>
  <c r="M61" i="1"/>
  <c r="L61" i="1"/>
  <c r="K61" i="1"/>
  <c r="O61" i="1" l="1"/>
  <c r="V61" i="1" s="1"/>
  <c r="W62" i="1"/>
  <c r="W61" i="1" s="1"/>
  <c r="U62" i="1"/>
  <c r="V62" i="1"/>
  <c r="Q29" i="1"/>
  <c r="O29" i="1"/>
  <c r="K29" i="1"/>
  <c r="Q28" i="1"/>
  <c r="O28" i="1"/>
  <c r="K28" i="1"/>
  <c r="K27" i="1"/>
  <c r="W29" i="1" l="1"/>
  <c r="U29" i="1"/>
  <c r="W28" i="1"/>
  <c r="U28" i="1"/>
  <c r="V29" i="1"/>
  <c r="V28" i="1" s="1"/>
  <c r="O27" i="1"/>
  <c r="V27" i="1" s="1"/>
  <c r="L86" i="1"/>
  <c r="O87" i="1"/>
  <c r="K87" i="1"/>
  <c r="N86" i="1"/>
  <c r="M86" i="1"/>
  <c r="K86" i="1"/>
  <c r="W27" i="1" l="1"/>
  <c r="V87" i="1"/>
  <c r="O86" i="1"/>
  <c r="V86" i="1" s="1"/>
  <c r="Q84" i="1"/>
  <c r="O84" i="1"/>
  <c r="K84" i="1"/>
  <c r="K83" i="1"/>
  <c r="W84" i="1" l="1"/>
  <c r="U84" i="1"/>
  <c r="O83" i="1"/>
  <c r="V83" i="1" s="1"/>
  <c r="W86" i="1"/>
  <c r="W83" i="1"/>
  <c r="V84" i="1"/>
  <c r="M74" i="1"/>
  <c r="K76" i="1"/>
  <c r="K75" i="1"/>
  <c r="K80" i="1"/>
  <c r="Q80" i="1" l="1"/>
  <c r="Q81" i="1"/>
  <c r="O81" i="1"/>
  <c r="K81" i="1"/>
  <c r="Q79" i="1"/>
  <c r="O79" i="1"/>
  <c r="K79" i="1"/>
  <c r="Q78" i="1"/>
  <c r="O78" i="1"/>
  <c r="K78" i="1"/>
  <c r="Q77" i="1"/>
  <c r="O77" i="1"/>
  <c r="K77" i="1"/>
  <c r="Q76" i="1"/>
  <c r="O76" i="1"/>
  <c r="Q75" i="1"/>
  <c r="O75" i="1"/>
  <c r="N74" i="1"/>
  <c r="L74" i="1"/>
  <c r="K74" i="1"/>
  <c r="W77" i="1" l="1"/>
  <c r="W75" i="1"/>
  <c r="W80" i="1"/>
  <c r="U80" i="1"/>
  <c r="W81" i="1"/>
  <c r="U81" i="1"/>
  <c r="W79" i="1"/>
  <c r="U79" i="1"/>
  <c r="W78" i="1"/>
  <c r="U78" i="1"/>
  <c r="W76" i="1"/>
  <c r="U76" i="1"/>
  <c r="V81" i="1"/>
  <c r="V80" i="1" s="1"/>
  <c r="V79" i="1" s="1"/>
  <c r="O74" i="1"/>
  <c r="V74" i="1" s="1"/>
  <c r="O72" i="1"/>
  <c r="O71" i="1"/>
  <c r="L70" i="1"/>
  <c r="M44" i="1"/>
  <c r="M70" i="1"/>
  <c r="V78" i="1" l="1"/>
  <c r="V77" i="1" s="1"/>
  <c r="V76" i="1" s="1"/>
  <c r="V75" i="1" s="1"/>
  <c r="W74" i="1"/>
  <c r="O70" i="1"/>
  <c r="Q72" i="1"/>
  <c r="U72" i="1" s="1"/>
  <c r="K72" i="1"/>
  <c r="V72" i="1" s="1"/>
  <c r="Q71" i="1"/>
  <c r="U71" i="1" s="1"/>
  <c r="K71" i="1"/>
  <c r="N70" i="1"/>
  <c r="K70" i="1"/>
  <c r="W71" i="1" l="1"/>
  <c r="W72" i="1"/>
  <c r="V70" i="1"/>
  <c r="V71" i="1"/>
  <c r="W70" i="1"/>
  <c r="Q68" i="1"/>
  <c r="O68" i="1"/>
  <c r="K68" i="1"/>
  <c r="L67" i="1"/>
  <c r="K67" i="1"/>
  <c r="Q65" i="1"/>
  <c r="O65" i="1"/>
  <c r="K65" i="1"/>
  <c r="N64" i="1"/>
  <c r="M64" i="1"/>
  <c r="L64" i="1"/>
  <c r="K64" i="1"/>
  <c r="O64" i="1" l="1"/>
  <c r="U65" i="1"/>
  <c r="W65" i="1"/>
  <c r="O67" i="1"/>
  <c r="V67" i="1" s="1"/>
  <c r="W68" i="1"/>
  <c r="W67" i="1" s="1"/>
  <c r="U68" i="1"/>
  <c r="V64" i="1"/>
  <c r="V68" i="1"/>
  <c r="V65" i="1"/>
  <c r="W64" i="1"/>
  <c r="Q50" i="1"/>
  <c r="O50" i="1"/>
  <c r="Q55" i="1"/>
  <c r="O55" i="1"/>
  <c r="K55" i="1"/>
  <c r="Q54" i="1"/>
  <c r="O54" i="1"/>
  <c r="K54" i="1"/>
  <c r="Q53" i="1"/>
  <c r="O53" i="1"/>
  <c r="K53" i="1"/>
  <c r="Q52" i="1"/>
  <c r="O52" i="1"/>
  <c r="K52" i="1"/>
  <c r="Q51" i="1"/>
  <c r="O51" i="1"/>
  <c r="K51" i="1"/>
  <c r="K50" i="1"/>
  <c r="N49" i="1"/>
  <c r="M49" i="1"/>
  <c r="L49" i="1"/>
  <c r="K49" i="1"/>
  <c r="W55" i="1" l="1"/>
  <c r="U55" i="1"/>
  <c r="W54" i="1"/>
  <c r="U54" i="1"/>
  <c r="W53" i="1"/>
  <c r="U53" i="1"/>
  <c r="W52" i="1"/>
  <c r="U52" i="1"/>
  <c r="W51" i="1"/>
  <c r="U51" i="1"/>
  <c r="W50" i="1"/>
  <c r="U50" i="1"/>
  <c r="V55" i="1"/>
  <c r="V54" i="1" s="1"/>
  <c r="V53" i="1" s="1"/>
  <c r="V52" i="1" s="1"/>
  <c r="V51" i="1" s="1"/>
  <c r="V50" i="1" s="1"/>
  <c r="O49" i="1"/>
  <c r="V49" i="1" s="1"/>
  <c r="Q47" i="1"/>
  <c r="Q46" i="1"/>
  <c r="Q45" i="1"/>
  <c r="O47" i="1"/>
  <c r="O46" i="1"/>
  <c r="O45" i="1"/>
  <c r="K47" i="1"/>
  <c r="K46" i="1"/>
  <c r="K45" i="1"/>
  <c r="N44" i="1"/>
  <c r="L44" i="1"/>
  <c r="K44" i="1"/>
  <c r="W47" i="1" l="1"/>
  <c r="U47" i="1"/>
  <c r="W46" i="1"/>
  <c r="U46" i="1"/>
  <c r="W45" i="1"/>
  <c r="U45" i="1"/>
  <c r="W49" i="1"/>
  <c r="V47" i="1"/>
  <c r="V46" i="1" s="1"/>
  <c r="V45" i="1" s="1"/>
  <c r="O44" i="1"/>
  <c r="V44" i="1" s="1"/>
  <c r="Q37" i="1"/>
  <c r="O37" i="1"/>
  <c r="K37" i="1"/>
  <c r="W37" i="1" l="1"/>
  <c r="U37" i="1"/>
  <c r="W44" i="1"/>
  <c r="Q42" i="1" l="1"/>
  <c r="O42" i="1"/>
  <c r="K42" i="1"/>
  <c r="Q41" i="1"/>
  <c r="O41" i="1"/>
  <c r="K41" i="1"/>
  <c r="Q40" i="1"/>
  <c r="O40" i="1"/>
  <c r="K40" i="1"/>
  <c r="O38" i="1"/>
  <c r="K38" i="1"/>
  <c r="Q36" i="1"/>
  <c r="O36" i="1"/>
  <c r="K36" i="1"/>
  <c r="N35" i="1"/>
  <c r="M35" i="1"/>
  <c r="L35" i="1"/>
  <c r="K35" i="1"/>
  <c r="Q58" i="1"/>
  <c r="W36" i="1" l="1"/>
  <c r="W42" i="1"/>
  <c r="U42" i="1"/>
  <c r="W41" i="1"/>
  <c r="U41" i="1"/>
  <c r="W40" i="1"/>
  <c r="U40" i="1"/>
  <c r="W38" i="1"/>
  <c r="U38" i="1"/>
  <c r="V42" i="1"/>
  <c r="V41" i="1" s="1"/>
  <c r="V40" i="1" s="1"/>
  <c r="V38" i="1" s="1"/>
  <c r="V37" i="1" s="1"/>
  <c r="V36" i="1" s="1"/>
  <c r="O35" i="1"/>
  <c r="V35" i="1" s="1"/>
  <c r="Q59" i="1"/>
  <c r="O59" i="1"/>
  <c r="K59" i="1"/>
  <c r="O58" i="1"/>
  <c r="K58" i="1"/>
  <c r="N57" i="1"/>
  <c r="K57" i="1"/>
  <c r="O21" i="1"/>
  <c r="K20" i="1"/>
  <c r="W59" i="1" l="1"/>
  <c r="U59" i="1"/>
  <c r="W58" i="1"/>
  <c r="W57" i="1" s="1"/>
  <c r="U58" i="1"/>
  <c r="W21" i="1"/>
  <c r="U21" i="1"/>
  <c r="W35" i="1"/>
  <c r="V59" i="1"/>
  <c r="V58" i="1" s="1"/>
  <c r="O57" i="1"/>
  <c r="V57" i="1" s="1"/>
  <c r="Q25" i="1"/>
  <c r="O25" i="1"/>
  <c r="K25" i="1"/>
  <c r="Q24" i="1"/>
  <c r="O24" i="1"/>
  <c r="K24" i="1"/>
  <c r="Q23" i="1"/>
  <c r="O23" i="1"/>
  <c r="U23" i="1" s="1"/>
  <c r="K23" i="1"/>
  <c r="Q22" i="1"/>
  <c r="O22" i="1"/>
  <c r="K22" i="1"/>
  <c r="Q21" i="1"/>
  <c r="K21" i="1"/>
  <c r="N20" i="1"/>
  <c r="M20" i="1"/>
  <c r="L20" i="1"/>
  <c r="W23" i="1" l="1"/>
  <c r="W25" i="1"/>
  <c r="U25" i="1"/>
  <c r="W24" i="1"/>
  <c r="U24" i="1"/>
  <c r="W22" i="1"/>
  <c r="U22" i="1"/>
  <c r="V25" i="1"/>
  <c r="V24" i="1" s="1"/>
  <c r="V23" i="1" s="1"/>
  <c r="V22" i="1" s="1"/>
  <c r="V21" i="1" s="1"/>
  <c r="O20" i="1"/>
  <c r="V20" i="1" s="1"/>
  <c r="Q15" i="1"/>
  <c r="Q16" i="1"/>
  <c r="Q17" i="1"/>
  <c r="Q18" i="1"/>
  <c r="O15" i="1"/>
  <c r="O16" i="1"/>
  <c r="O17" i="1"/>
  <c r="O18" i="1"/>
  <c r="L13" i="1"/>
  <c r="K15" i="1"/>
  <c r="K16" i="1"/>
  <c r="K17" i="1"/>
  <c r="K18" i="1"/>
  <c r="K13" i="1"/>
  <c r="W18" i="1" l="1"/>
  <c r="U18" i="1"/>
  <c r="W17" i="1"/>
  <c r="U17" i="1"/>
  <c r="W16" i="1"/>
  <c r="U16" i="1"/>
  <c r="W15" i="1"/>
  <c r="U15" i="1"/>
  <c r="O13" i="1"/>
  <c r="V13" i="1" s="1"/>
  <c r="V18" i="1"/>
  <c r="V17" i="1" s="1"/>
  <c r="V16" i="1" s="1"/>
  <c r="V15" i="1" s="1"/>
  <c r="V14" i="1" s="1"/>
  <c r="W20" i="1"/>
  <c r="K10" i="1"/>
  <c r="K9" i="1"/>
  <c r="K8" i="1"/>
  <c r="W13" i="1" l="1"/>
  <c r="O10" i="1"/>
  <c r="O9" i="1"/>
  <c r="W9" i="1" l="1"/>
  <c r="U9" i="1"/>
  <c r="O8" i="1"/>
  <c r="V8" i="1" s="1"/>
  <c r="Q10" i="1"/>
  <c r="W10" i="1" s="1"/>
  <c r="Q9" i="1"/>
  <c r="W8" i="1" l="1"/>
  <c r="U10" i="1"/>
  <c r="V10" i="1"/>
  <c r="V9" i="1" s="1"/>
</calcChain>
</file>

<file path=xl/sharedStrings.xml><?xml version="1.0" encoding="utf-8"?>
<sst xmlns="http://schemas.openxmlformats.org/spreadsheetml/2006/main" count="631" uniqueCount="417">
  <si>
    <t>Класс напряжения, кВ</t>
  </si>
  <si>
    <t>Протяженность, км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</si>
  <si>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</si>
  <si>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</si>
  <si>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</si>
  <si>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</si>
  <si>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</si>
  <si>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</si>
  <si>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</si>
  <si>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</si>
  <si>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</si>
  <si>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</si>
  <si>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</si>
  <si>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</si>
  <si>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</si>
  <si>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</si>
  <si>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</si>
  <si>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</si>
  <si>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</si>
  <si>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</si>
  <si>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</si>
  <si>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</si>
  <si>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</si>
  <si>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</si>
  <si>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</si>
  <si>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</si>
  <si>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</si>
  <si>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</si>
  <si>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</si>
  <si>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ПС "Западная"</t>
  </si>
  <si>
    <t>ПС "Город"</t>
  </si>
  <si>
    <t xml:space="preserve">АС-95 </t>
  </si>
  <si>
    <t>Отпайка на ПС Западная</t>
  </si>
  <si>
    <t>АГПП-Город</t>
  </si>
  <si>
    <t>Загрузка ВЛ-110 кВ АГПП - Западная - Атбасар-2 - Город правая, левая цепь (при отключении одной из цепи)</t>
  </si>
  <si>
    <t>ВЛ-110 кВ АГПП - Западная - Атбасар-2 - Город правая, левая цепь (при отключении одной из цепи)</t>
  </si>
  <si>
    <t>1.4</t>
  </si>
  <si>
    <t>1.5</t>
  </si>
  <si>
    <t xml:space="preserve">ПС "М.Горького"                 </t>
  </si>
  <si>
    <t>ПС "Мариновская"</t>
  </si>
  <si>
    <t>ПС "Красный Маяк"</t>
  </si>
  <si>
    <t>ПС "Целинная"</t>
  </si>
  <si>
    <t>ПС "Днепропетровская"</t>
  </si>
  <si>
    <t>АС-70</t>
  </si>
  <si>
    <t>АС-120</t>
  </si>
  <si>
    <t>АС-120
АС-70</t>
  </si>
  <si>
    <t>АС-120
АС-150</t>
  </si>
  <si>
    <t>0,65
25,44</t>
  </si>
  <si>
    <t>0,65
67,83</t>
  </si>
  <si>
    <t>Целинная - Днепропетровская</t>
  </si>
  <si>
    <t>Красный Маяк - Целинная</t>
  </si>
  <si>
    <t xml:space="preserve">Мариновская - Красный Маяк </t>
  </si>
  <si>
    <t>М.Горького - Мариновская</t>
  </si>
  <si>
    <t>АГПП - М.Горького</t>
  </si>
  <si>
    <t>Загрузка ВЛ-110 кВ АГПП - Новосельская - Веселовская -Балкашино - Новоникольская</t>
  </si>
  <si>
    <t>ВЛ-110 кВ АГПП - Новосельская - Веселовская -Балкашино - Новоникольская</t>
  </si>
  <si>
    <t>АС-240</t>
  </si>
  <si>
    <t>АС-120
АС-95</t>
  </si>
  <si>
    <t>21,45
13,5</t>
  </si>
  <si>
    <t xml:space="preserve">Балкашино -Новоникольская </t>
  </si>
  <si>
    <t>Новосельская - Веселовская</t>
  </si>
  <si>
    <t xml:space="preserve">АГПП - Новосельская                 </t>
  </si>
  <si>
    <t xml:space="preserve">ПС "Новоникольская"     </t>
  </si>
  <si>
    <t xml:space="preserve">ПС "Балкашино"                    </t>
  </si>
  <si>
    <t>ПС "Шантобе"                    (запитана от ПС "Веселовская")</t>
  </si>
  <si>
    <t xml:space="preserve">ПС "Веселовская"             </t>
  </si>
  <si>
    <t>ПС "Новосельская"</t>
  </si>
  <si>
    <t>Загрузка ВЛ-110 кВ Батыс - Акмолинская отпайка на ПС "Ильинка"</t>
  </si>
  <si>
    <t>ВЛ-110 кВ Батыс - Акмолинская отпайка на ПС "Ильинка"</t>
  </si>
  <si>
    <t>ПС "Акмолинская"</t>
  </si>
  <si>
    <t>ПС "Ильинка"</t>
  </si>
  <si>
    <t>Загрузка ВЛ-110 кВ Жолымбет-Новомарковка-Тургай-Фрунзе-Гидроузел</t>
  </si>
  <si>
    <t>ВЛ-110 кВ Жолымбет-Новомарковка-Тургай-Фрунзе-Гидроузел</t>
  </si>
  <si>
    <t>ПС "Новомарковка"</t>
  </si>
  <si>
    <t>ПС "Ерметау"</t>
  </si>
  <si>
    <t>ПС "Белоярка"</t>
  </si>
  <si>
    <t>ПС "Тургай"</t>
  </si>
  <si>
    <t>ПС "Фрунзе"</t>
  </si>
  <si>
    <t>1.6</t>
  </si>
  <si>
    <t>ПС "Жолымбет"</t>
  </si>
  <si>
    <t>АС-95</t>
  </si>
  <si>
    <t>Жолымбет-Новомарковка</t>
  </si>
  <si>
    <t>Новомарковка-Тургай</t>
  </si>
  <si>
    <t>Ерментау-Белоярка</t>
  </si>
  <si>
    <t>Тургай-Фрунзе (от ПС "Тургай" ВЭС по 10 кВ -4,5МВт)</t>
  </si>
  <si>
    <t xml:space="preserve"> Фрунзе-Гидроузел</t>
  </si>
  <si>
    <t>Загрузка ВЛ-110 кВ Джалтырь - Журавлевка - Урюпинка - Алексеевка</t>
  </si>
  <si>
    <t>ВЛ-110 кВ Джалтырь - Журавлевка - Урюпинка - Алексеевка</t>
  </si>
  <si>
    <t>ПС "Журавлевка"</t>
  </si>
  <si>
    <t>ПС "Урюпинка"</t>
  </si>
  <si>
    <t>ПС "Алексеевка"</t>
  </si>
  <si>
    <t>Джалтырь - Журавлевка</t>
  </si>
  <si>
    <t>Журавлевка - Урюпинка</t>
  </si>
  <si>
    <t>Урюпинка - Алексеевка</t>
  </si>
  <si>
    <t>Загрузка ВЛ-110 кВ Джалтырь - Урман - Краснознаменка - Кургальджино - Жантеке - Сабунды - Акмолинская</t>
  </si>
  <si>
    <t>ВЛ-110 кВ Джалтырь - Урман - Краснознаменка - Кургальджино - Жантеке - Сабунды - Акмолинская</t>
  </si>
  <si>
    <t xml:space="preserve">ПС "Урман" </t>
  </si>
  <si>
    <t xml:space="preserve">ПС "Краснознаменка" </t>
  </si>
  <si>
    <t xml:space="preserve">ПС "Кургальджино" </t>
  </si>
  <si>
    <t xml:space="preserve">ПС "Жантеке"                       </t>
  </si>
  <si>
    <t>ПС "Сабунды</t>
  </si>
  <si>
    <t>АС-150
АС-120</t>
  </si>
  <si>
    <t>8,0
28,9</t>
  </si>
  <si>
    <t>Сабунды - Акмолинская</t>
  </si>
  <si>
    <t>Жантеке-Сабунды</t>
  </si>
  <si>
    <t>Кургальджино - Жантеке</t>
  </si>
  <si>
    <t>Краснознаменка - Кургальджино</t>
  </si>
  <si>
    <t>2,1
53,4</t>
  </si>
  <si>
    <t>Урман - Краснознаменка</t>
  </si>
  <si>
    <t>Джалтырь - Урман</t>
  </si>
  <si>
    <t>Загрузка ВЛ-110 кВ ЕГПП - Есиль тяговая 1, 2 цепь (при отключени одной из цепи)</t>
  </si>
  <si>
    <t>ВЛ-110 кВ ЕГПП - Есиль тяговая 1, 2 цепь (при отключени одной из цепи)</t>
  </si>
  <si>
    <t>ЕГПП-Есиль тяговая</t>
  </si>
  <si>
    <t xml:space="preserve">АС-120 </t>
  </si>
  <si>
    <t>Загрузка ВЛ-110 кВ ЕГПП - Красивинская 1, 2 цепь (при отключении одной из цепи)</t>
  </si>
  <si>
    <t>ВЛ-110 кВ ЕГПП - Красивинская 1, 2 цепь (при отключении одной из цепи)</t>
  </si>
  <si>
    <t>ЕГПП-Красивинская</t>
  </si>
  <si>
    <t>ПС "Красивинская"</t>
  </si>
  <si>
    <t>АС-185</t>
  </si>
  <si>
    <t>Загрузка ВЛ-110 кВ ЕГПП - Лозовая - Новая</t>
  </si>
  <si>
    <t>ВЛ-110 кВ ЕГПП - Лозовая - Новая</t>
  </si>
  <si>
    <t>ПС "Лозовая"</t>
  </si>
  <si>
    <t>ПС "Новая"</t>
  </si>
  <si>
    <t>ЕГПП-Лозовая</t>
  </si>
  <si>
    <t>Лозовая-Новая</t>
  </si>
  <si>
    <t>АЖ-120</t>
  </si>
  <si>
    <t>АЖ-120
АС-120</t>
  </si>
  <si>
    <t>Загрузка ВЛ-110 кВ  ЕГПП - Победа - Ейская- Державинская - Пятигорская - ЕГПП</t>
  </si>
  <si>
    <t>ВЛ-110 кВ  ЕГПП - Победа - Ейская- Державинская - Пятигорская - ЕГПП</t>
  </si>
  <si>
    <t xml:space="preserve">ПС "Победа" </t>
  </si>
  <si>
    <t xml:space="preserve">ПС "Ейская" </t>
  </si>
  <si>
    <t xml:space="preserve">ПС "Державинская" </t>
  </si>
  <si>
    <t xml:space="preserve">ПС "Пятигорская"                       </t>
  </si>
  <si>
    <t>ПС "Сары-Узень"</t>
  </si>
  <si>
    <t>ПС "Тасты-Талды"</t>
  </si>
  <si>
    <t>АС-95
АС-70</t>
  </si>
  <si>
    <t>41,5
42,6</t>
  </si>
  <si>
    <t xml:space="preserve">Державинская - Пятигорская                 1 цепь:                   2 цепь: </t>
  </si>
  <si>
    <t xml:space="preserve">
АС-185
АС-185
</t>
  </si>
  <si>
    <t xml:space="preserve">
86,6
73,7</t>
  </si>
  <si>
    <t xml:space="preserve">  Пятигорская - ЕГПП 
1 цепь:                                   2 цепь:</t>
  </si>
  <si>
    <t xml:space="preserve">
АС-185
АС-185</t>
  </si>
  <si>
    <t xml:space="preserve">
АС-150
АС-150</t>
  </si>
  <si>
    <t xml:space="preserve">
67,5
67,5</t>
  </si>
  <si>
    <t>Державинская -Сары-Узень                    1цепь:                       2 цепь:</t>
  </si>
  <si>
    <t xml:space="preserve">
АС-150
АС-150</t>
  </si>
  <si>
    <t>Загрузка ВЛ-110 кВ  ЕГПП - Победа</t>
  </si>
  <si>
    <t>ВЛ-110 кВ  ЕГПП - Победа</t>
  </si>
  <si>
    <t xml:space="preserve">ЕГПП - Победа                        </t>
  </si>
  <si>
    <t>ВЛ-110 кВ Жолымбет - Канкрынка -Шортанды цепь левая</t>
  </si>
  <si>
    <t>Загрузка ВЛ-110 кВ Жолымбет - Шортанды цепь правая</t>
  </si>
  <si>
    <t>Жолымбет-Шортанды</t>
  </si>
  <si>
    <t>ПС "Северная"</t>
  </si>
  <si>
    <t>Аэропорт-Северная</t>
  </si>
  <si>
    <t>Отпайка от ВЛ-110кВ Аэропорт-Северная</t>
  </si>
  <si>
    <t>Достык-Северная</t>
  </si>
  <si>
    <t xml:space="preserve">
1,3
11,4
1,6</t>
  </si>
  <si>
    <t>КЛ-110кВ медный
630мм^2
АС-120
АС-240</t>
  </si>
  <si>
    <t>ВЛ-110 кВ Запаная-Ильинка</t>
  </si>
  <si>
    <t>Западная-Ильинка</t>
  </si>
  <si>
    <t>ВЛ-110 кВ Маинск-Заводская 1,2 цепь</t>
  </si>
  <si>
    <t>ПС "Заводская"</t>
  </si>
  <si>
    <t xml:space="preserve">АС-150
АС-120 </t>
  </si>
  <si>
    <t xml:space="preserve">
АС-150
АС-95
АС-120 </t>
  </si>
  <si>
    <t xml:space="preserve">Макинск -Заводская                                             1 цепь:
                                                       2 цепь:  </t>
  </si>
  <si>
    <t xml:space="preserve">
1,8
1,54
2,1</t>
  </si>
  <si>
    <t>Загрузка ВЛ-110 кВ Макинск-Карамышевка</t>
  </si>
  <si>
    <t>ВЛ-110 кВ Макинск-Карамышевка</t>
  </si>
  <si>
    <t>Загрузка ВЛ-110 кВ Макинск-Заводская 1,2 цепь</t>
  </si>
  <si>
    <t>ПС "Карамышевка"</t>
  </si>
  <si>
    <t xml:space="preserve">Макинск -Заводская                                             </t>
  </si>
  <si>
    <t>ВЛ-110 кВ Макинск-Никольская-Алексеевка</t>
  </si>
  <si>
    <t>ПС "Никольская"</t>
  </si>
  <si>
    <t>Макинск-Никольская</t>
  </si>
  <si>
    <t>Никольская-Алексеевка</t>
  </si>
  <si>
    <t>АС-150</t>
  </si>
  <si>
    <t>10,8
32,3</t>
  </si>
  <si>
    <t>Загрузка ВЛ-110 кВ Степная - Искра - Жолымбет</t>
  </si>
  <si>
    <t>ВЛ-110 кВ Степная - Искра - Жолымбет</t>
  </si>
  <si>
    <t>ПС "Искра"</t>
  </si>
  <si>
    <t xml:space="preserve">ПС "Астана" </t>
  </si>
  <si>
    <t xml:space="preserve">ПС "ЧЛЗ" </t>
  </si>
  <si>
    <t xml:space="preserve">ПС "Городская" </t>
  </si>
  <si>
    <t xml:space="preserve">ПС "Промзона"                       </t>
  </si>
  <si>
    <t>АТЭЦ-2-Астана</t>
  </si>
  <si>
    <t>Отпайка на ПС "ЧЛЗ"</t>
  </si>
  <si>
    <t>Отпайка на ПС "Городская"</t>
  </si>
  <si>
    <t>Отпайка на ПС "Промзона"</t>
  </si>
  <si>
    <t>1,884
2,8</t>
  </si>
  <si>
    <t>ПС "ИКИ"</t>
  </si>
  <si>
    <t>ПС "Сороковая тяг."</t>
  </si>
  <si>
    <t>ПС "Красный Яр"</t>
  </si>
  <si>
    <t>Отпайка на ПС "ИКИ"</t>
  </si>
  <si>
    <t>АТЭЦ-2-Сороковая тяг.</t>
  </si>
  <si>
    <t>Отпайка на ПС "Красный Яр"</t>
  </si>
  <si>
    <t xml:space="preserve">АС-120
АС-95 </t>
  </si>
  <si>
    <t>5,2
2,95</t>
  </si>
  <si>
    <t>0,9
8,5</t>
  </si>
  <si>
    <t>1.7</t>
  </si>
  <si>
    <t>ВЛ-110 кВ ТЭЦ-2 - Куянды-Южная - Ново-Александровка - Вишневка - Рождественка -Достык</t>
  </si>
  <si>
    <t xml:space="preserve">ПС "Коянды-Южная" </t>
  </si>
  <si>
    <t xml:space="preserve">ПС "Ново-Александровка" </t>
  </si>
  <si>
    <t xml:space="preserve">ПС "Вишневка"                       </t>
  </si>
  <si>
    <t>ПС "Рождественка"</t>
  </si>
  <si>
    <t>Ново-Александровка-Вишневка</t>
  </si>
  <si>
    <t>Вишневка-Рождественка</t>
  </si>
  <si>
    <t>Рождественка-Достык</t>
  </si>
  <si>
    <t>АС-120
АС-185</t>
  </si>
  <si>
    <t>41,71
1,94</t>
  </si>
  <si>
    <t>25,749
0,105</t>
  </si>
  <si>
    <t>Загрузка ВЛ-110 кВ ЦГПП - Арман - Елизаветинка - Дамса - Шортанды</t>
  </si>
  <si>
    <t>ВЛ-110 кВ ЦГПП - Арман - Елизаветинка - Дамса - Шортанды</t>
  </si>
  <si>
    <t xml:space="preserve">ПС "Арман" </t>
  </si>
  <si>
    <t xml:space="preserve">ПС "Елизаветинка" </t>
  </si>
  <si>
    <t xml:space="preserve">ПС "Дамса" </t>
  </si>
  <si>
    <t xml:space="preserve">ПС "Шортанды"                       </t>
  </si>
  <si>
    <t>Загрузка ВЛ-110 кВ ЦГПП - Арман</t>
  </si>
  <si>
    <t>ВЛ-110 кВ ЦГПП - Арман</t>
  </si>
  <si>
    <t>ПС "Арман"</t>
  </si>
  <si>
    <t>ЦГПП-Арман</t>
  </si>
  <si>
    <t>ЦГПП (переток)</t>
  </si>
  <si>
    <t>ЦГПП-АТЭЦ-2</t>
  </si>
  <si>
    <t>ТПС "Астана тяг."</t>
  </si>
  <si>
    <t>ЦГПП-Западная</t>
  </si>
  <si>
    <t>3,0
17,1</t>
  </si>
  <si>
    <t>ПС "Талапкер"</t>
  </si>
  <si>
    <t>ПС "Воздвиженка"</t>
  </si>
  <si>
    <t>Воздвиженка-Акмолинская</t>
  </si>
  <si>
    <t>ЦГПП-Воздвиженка</t>
  </si>
  <si>
    <t>Отпайка на ПС "Талапкер" от ВЛ-110 кВ ЦГПП-Воздвиженка</t>
  </si>
  <si>
    <t>Загрузка ВЛ-110 кВ Шортанды - Петровка</t>
  </si>
  <si>
    <t>ВЛ-110 кВ Шортанды - Петровка</t>
  </si>
  <si>
    <t>Шортанды - Петровка</t>
  </si>
  <si>
    <t>ПС "Петровка"</t>
  </si>
  <si>
    <t>Загрузка ВЛ-110 кВ Шортанды -Алексеевка (переток)</t>
  </si>
  <si>
    <t>ВЛ-110 кВ Шортанды -Алексеевка (переток)</t>
  </si>
  <si>
    <t>Шортанды -Алексеевка</t>
  </si>
  <si>
    <t xml:space="preserve">ответвление на ТПС "Астана тяг."    </t>
  </si>
  <si>
    <t xml:space="preserve">АС-150
АС-185 </t>
  </si>
  <si>
    <t xml:space="preserve">2АС-95 </t>
  </si>
  <si>
    <t>ПС "Атбасар-2"</t>
  </si>
  <si>
    <t>Отпайка на ПС Атбасар -2</t>
  </si>
  <si>
    <t>107,59
1,3
67,83</t>
  </si>
  <si>
    <t xml:space="preserve">
АС-70
АС-120
АС-150
</t>
  </si>
  <si>
    <t xml:space="preserve">АС-95
</t>
  </si>
  <si>
    <r>
      <t xml:space="preserve">АС-70
</t>
    </r>
    <r>
      <rPr>
        <b/>
        <sz val="11"/>
        <color theme="1"/>
        <rFont val="Times New Roman"/>
        <family val="1"/>
        <charset val="204"/>
      </rPr>
      <t/>
    </r>
  </si>
  <si>
    <t xml:space="preserve">Веселовская - Шантобе правая, левая  </t>
  </si>
  <si>
    <t xml:space="preserve">Веселовская -Балкашино                  </t>
  </si>
  <si>
    <t>2АС-70</t>
  </si>
  <si>
    <t xml:space="preserve">
АС-70
АС-95 
АС-120
АС-240</t>
  </si>
  <si>
    <t xml:space="preserve">
36
13,5
53,95
63,15</t>
  </si>
  <si>
    <t xml:space="preserve">ПС "Гарден Виладж"             </t>
  </si>
  <si>
    <t>КЛ-110кВ медный 630^2
АС-240
АС-120</t>
  </si>
  <si>
    <t>КЛ-110кВ медный 
630мм^2 
АС-240</t>
  </si>
  <si>
    <t xml:space="preserve">
4,387
6,97</t>
  </si>
  <si>
    <t>КЛ-110кВ медный 300мм2
АС-150</t>
  </si>
  <si>
    <t>КЛ-110кВ медный 300 мм2
АС-150</t>
  </si>
  <si>
    <t xml:space="preserve">Батыс-Акмолинская          </t>
  </si>
  <si>
    <t xml:space="preserve">
АС-95
АС-120</t>
  </si>
  <si>
    <t>32,7
245,2</t>
  </si>
  <si>
    <r>
      <t xml:space="preserve">АС-95, СШ-110 кВ АС-150, ТТ-200/5 на ЭВ-110 кВ Тургай на ПС "Жолымбет",
на ПС Гидроузел в сторону ПС Тургай -  ТТ 300/5 на ПС Гидроузел;
</t>
    </r>
    <r>
      <rPr>
        <b/>
        <sz val="11"/>
        <color theme="1"/>
        <rFont val="Times New Roman"/>
        <family val="1"/>
        <charset val="204"/>
      </rPr>
      <t/>
    </r>
  </si>
  <si>
    <t>135
112,08
8</t>
  </si>
  <si>
    <t xml:space="preserve">
АС-95 
АС-120
АС-150
</t>
  </si>
  <si>
    <t>ТПС "Есиль тяговая"</t>
  </si>
  <si>
    <t xml:space="preserve">2АС-120 </t>
  </si>
  <si>
    <t>2АС-185</t>
  </si>
  <si>
    <t>АС-185, СШ-110 кВ АС-70 на ПС "Красивинская"</t>
  </si>
  <si>
    <t>90,6
33,9</t>
  </si>
  <si>
    <t xml:space="preserve">ЕГПП - Ейская                            </t>
  </si>
  <si>
    <t xml:space="preserve"> Ейская - Державинская                     </t>
  </si>
  <si>
    <t xml:space="preserve">
56,1
58,5</t>
  </si>
  <si>
    <t xml:space="preserve">
5,5
5,5</t>
  </si>
  <si>
    <t xml:space="preserve">отпайка на ПС "Тасты-Талды" от ВЛ-110 кВ Державинская - Сары-Узень                      1 цепь:                       2 цепь: </t>
  </si>
  <si>
    <t>109,7
41,5
146
274,9</t>
  </si>
  <si>
    <t>АС-70
АС-95
АС150
АС-185</t>
  </si>
  <si>
    <t>ВЛ-110 кВ Жолымбет - Шортанды цепь правая</t>
  </si>
  <si>
    <t>АС-120, 
на ПС "Жолымбет: ТТ-200/5 на ЭВ-110 кВ Шортанды правая, СШ-110 кВ АС-150.
на ПС "Шортанды: СШ-110 кВ АС-120, ТТ-300/5 на ЭВ-110 кВ Жолымбет правая</t>
  </si>
  <si>
    <t>Загрузка ВЛ-110 кВ Жолымбет - Шортанды цепь левая</t>
  </si>
  <si>
    <t>Переток мощности между ПС "Жолымбет"  и ПС "Шортанды"</t>
  </si>
  <si>
    <t xml:space="preserve">ПС "Канкрынка"
</t>
  </si>
  <si>
    <t>Жолымбет - Канкрынка</t>
  </si>
  <si>
    <t>Канкрынка-Шортанды</t>
  </si>
  <si>
    <t>АС-120, СШ-110 кВ АС-95</t>
  </si>
  <si>
    <t>АС-120, 
на ПС "Канкрынка" СШ-110 кВ АС-95.
на ПС "Жолымбет: ТТ-200/5 на ЭВ-110 кВ Шортанды левая, СШ-110 кВ АС-150.
на ПС "Шортанды: СШ-110 кВ АС-120, ТТ-300/5 на ЭВ-110 кВ Жолымбет левая.</t>
  </si>
  <si>
    <t xml:space="preserve">АС-95
АС-120 </t>
  </si>
  <si>
    <t>1,54
2,1
1,8</t>
  </si>
  <si>
    <t xml:space="preserve">
АС-95
АС-120
АС-150
</t>
  </si>
  <si>
    <t>13,9
51,7</t>
  </si>
  <si>
    <t xml:space="preserve">АС-120
АС-150 </t>
  </si>
  <si>
    <t>32,3
59,113</t>
  </si>
  <si>
    <t>АС-95 
АС-120</t>
  </si>
  <si>
    <t>Степная - Искра</t>
  </si>
  <si>
    <t>Жолымбет - Искра</t>
  </si>
  <si>
    <t>АССС-570,
на ТЭЦ-2 ТТ-1000/5 в стороу ПС "Астана" цепь правая, левая</t>
  </si>
  <si>
    <t xml:space="preserve">АССС-380
</t>
  </si>
  <si>
    <t>ВЛ-110 кВ ТЭЦ--2 - ИКИ-Сороковая тяг. - Красный Яр цепь левая, правая (двухцепная - при выводе одной цепи)</t>
  </si>
  <si>
    <t>0,07
13,7
2,95
0,9</t>
  </si>
  <si>
    <t>АТЭЦ-2 - Коянды-Южная</t>
  </si>
  <si>
    <t>Коянды-Южная - Ново-Александровка</t>
  </si>
  <si>
    <t>АС-120
КЛ-110кВ медный 630мм2</t>
  </si>
  <si>
    <t>АС-120
АС-185
КЛ-110кВ медный 630мм2</t>
  </si>
  <si>
    <t>6,8
1,3</t>
  </si>
  <si>
    <t xml:space="preserve">
95,623
78,045
1,3</t>
  </si>
  <si>
    <t>Загрузка ВЛ-110 кВ ТЭЦ-2 - Куянды-Южная - Ново-Александровка - Вишневка - Рождественка - Достык</t>
  </si>
  <si>
    <t>отпайка на ПС "Арман" от ВЛ-110 кВ ЦГПП-Елизаветинка</t>
  </si>
  <si>
    <t>ВЛ-110 кВ ЦГПП- Елизаветинка</t>
  </si>
  <si>
    <t xml:space="preserve">ВЛ-110 кВ Елизаветинка - Дамса </t>
  </si>
  <si>
    <t xml:space="preserve">ВЛ-110 кВ Дамса - Шортанды </t>
  </si>
  <si>
    <t>Переток мощности между ЦГПП и АТЭЦ-2</t>
  </si>
  <si>
    <t xml:space="preserve">АС-240
</t>
  </si>
  <si>
    <t>Загрузка ВЛ-110 кВ ЦГПП - Западная с отпайкой на ТПС "Астана тяг." цепь левая, правая (двухцепная - при выводе одной цепи)</t>
  </si>
  <si>
    <t>2АС-70
2АС-120
2АС-150
2АС-185</t>
  </si>
  <si>
    <t>2АС-185
2АС-120</t>
  </si>
  <si>
    <t xml:space="preserve">2АС-120
2АС-150 </t>
  </si>
  <si>
    <t>2АССС-570
2АССС-380
2АС-185
2АС-150
2АС-95</t>
  </si>
  <si>
    <t>2АССС-570
2АССС-380
2АС-185</t>
  </si>
  <si>
    <t>2АС-150
2АС-95</t>
  </si>
  <si>
    <t>2АССС-380</t>
  </si>
  <si>
    <t>2АС-240</t>
  </si>
  <si>
    <t>2АС-150
2АС-185</t>
  </si>
  <si>
    <t>2АС-150</t>
  </si>
  <si>
    <t xml:space="preserve">ВЛ-110 кВ ЦГПП - Западная с отпайкой на ТПС "Астана тяг." цепь левая, правая </t>
  </si>
  <si>
    <t>Загрузка ВЛ-110 кВ ЦГПП - Талапкер (отпайка)-Воздвиженка - Акмолинская</t>
  </si>
  <si>
    <t>21,2
23,754</t>
  </si>
  <si>
    <t>ВЛ-110 кВ ЦГПП - Талапкер (отпайка)-Воздвиженка - Акмолинская</t>
  </si>
  <si>
    <t>АС-120, 
на ПС "Шортанды": ТТ-200/5 на МВ-110 кВ Петровка.</t>
  </si>
  <si>
    <t>Переток мощности между ПС "Шортанды" и ПС "Алексеевка"</t>
  </si>
  <si>
    <t>АС-150, 
на ПС "Шортанды": СШ-110 кВ АС-120, ТТ-300 /5 на ЭВ-110 кВ Алексеевка.
На ПС "Алексеевка": СШ-110 кВ АС-150, ТФНД-110 кВ 200/5 в сторону ПС "Шортанды".</t>
  </si>
  <si>
    <t>Загрузка ВЛ-110 кВ ЦГПП - АТЭЦ-2 цепь левая, правая (двухцепная - при выводе одной цепи)</t>
  </si>
  <si>
    <t>АС-95, СШ-110 кВ АС-95, заградитель ВЗ-1000А в сторону АГПП цепь левая, правая на ПС "Западная"</t>
  </si>
  <si>
    <t>АС-95, СШ-110 кВ АС120 на ПС "Атбасар-2"</t>
  </si>
  <si>
    <t>АС-95, I СШ-110 кВ АС-185, II СШ-110 кВ АС-95, заградитель ВЧЗС-200 в сторону АГПП цепь левая, правая на ПС "Город"</t>
  </si>
  <si>
    <t>Загрузка ВЛ-110 кВ АГПП - М.Горького - Мариновская - Крный Маяк - Целинная - Днепропетровская</t>
  </si>
  <si>
    <t>ВЛ-110 кВ АГПП - М.Горького - Мариновская - Красный Маяк - Целинная - Днепропетровская</t>
  </si>
  <si>
    <t>АС-70, СШ-110 кВ АС-120, заградитель ВЗ-600 в сторону ПС "Мариновская" и АГПП на ПС "М.Горького"</t>
  </si>
  <si>
    <t>АС-70, СШ-110 кВ АС-70, ТТ-200/5 в сторону АГПП, заградитель ВЗ-600 в сторону АГПП и ПС "Целинная" на ПС "Мариновская"</t>
  </si>
  <si>
    <t>АС-70, СШ-110 кВ АС-120, заградитель ВЗ-600 в сторону ПС "Целинная" и ПС "Мариновская" на ПС "Красный Маяк"</t>
  </si>
  <si>
    <t>АС-70, СШ-110 кВ АС-120, ТФЗМ-110 кВ ТТ-100/5 Днепропетровская  на ПС "Целинная"</t>
  </si>
  <si>
    <t>АС-120, СШ-110 кВ АС-95 на ПС "Днепропетровская"</t>
  </si>
  <si>
    <t>АС-240, СШ-110 кВ АС-240, ТТ-300/5 на ЭВ-110 кВ Новосельская и Балкашино, ТТ-300/5 ОМВ-110 кВ, ТТ-400/5 на ШСВ-110 кВ, ТФНД-110 кВ  ТТ-100/5  Шантобе правая, левая цепь, ТФНД-110 кВ ТТ-150/5 в стороу ПС "Тахтаброд"  на ПС "Веселовская"</t>
  </si>
  <si>
    <t>АС-120, СШ-110 кВ АС-95, ТТ-300/5 на СЭВ-110 кВ на ПС "Балкашино"</t>
  </si>
  <si>
    <t>АС-95, СШ-110 кВ АС-120, ТФНД-110 кВ ТТ-300/5 в сторону ПС "Зеренда", ТТ-300/5 на СЭВ-110 кВ, заградитель ВЧЗ-200 в сторону ПС "Зеренда" на ПС "Новоникольская"</t>
  </si>
  <si>
    <t>Загрузка ВЛ-110 кВ Аэропорт-Северная</t>
  </si>
  <si>
    <t>Загрузка ВЛ-110 кВ Достык-Северная</t>
  </si>
  <si>
    <t xml:space="preserve">КЛ-110кВ медный 630^2
АС-240
</t>
  </si>
  <si>
    <t xml:space="preserve">
4,387
8,76</t>
  </si>
  <si>
    <t xml:space="preserve">
1,3
3,39
11,4</t>
  </si>
  <si>
    <t>отпайка на ПС "Ильинка" от ВЛ-110 кВ Бытыс - Акмолинская</t>
  </si>
  <si>
    <t xml:space="preserve">
0,152
22,083</t>
  </si>
  <si>
    <t>АС-150, СШ-110 кВ АС-120, ТТ-300/5 в сторону ПС "Батыс" на ПС "Акмолинская"</t>
  </si>
  <si>
    <t>АС-150, СШ-110 кВ АС-95 на ПС "Ильинка"</t>
  </si>
  <si>
    <t>АС-95, СШ-110 кВ АС-120 на ПС "Новомарковка"</t>
  </si>
  <si>
    <t>АС-95, СШ-110 кВ АС-95 на ПС "Ерментау"</t>
  </si>
  <si>
    <t>АС-95, СШ-110 кВ АС-95, заградитель ЗВС-100 в сторону ПС "Ерейментау" на ПС "Белоярка"</t>
  </si>
  <si>
    <t>АС-95, СШ-110 кВ АС-180, ТФНД-110 кВ 200/5 на ШОМВ-110 кВ, ТТ-200/5 на МВ-110 кВ Жолымбет, Гидроузел, Ерейментау на ПС "Тургай"</t>
  </si>
  <si>
    <t>АС-95, СШ-110 кВ АС-120, ТФЗМ-110 кВ 300/5 в сторону ПС "Гидроузел" на ПС "Тургай"</t>
  </si>
  <si>
    <r>
      <t xml:space="preserve">
АС-95
</t>
    </r>
    <r>
      <rPr>
        <b/>
        <sz val="11"/>
        <color theme="1"/>
        <rFont val="Times New Roman"/>
        <family val="1"/>
        <charset val="204"/>
      </rPr>
      <t xml:space="preserve">
</t>
    </r>
  </si>
  <si>
    <t>АС-95, заградитель ВЧС-200 в сторону ПС "Алексеевка" на ПС "Журавлевка"</t>
  </si>
  <si>
    <t>АС-95, СШ-110 кВ АС-95 на ПС "Урюпинка"</t>
  </si>
  <si>
    <t>АС-95, СШ-110 кВ АС-150, ТТ-300/5 на ШОЭВ-110 кВ и ЭВ-110 кВ Журавлевка на ПС "Алексеевка"</t>
  </si>
  <si>
    <t>АС-120, СШ-110 кВ АС-240, ТФЗМ-110 кВ 300/5 в сторону ПС "Краснознаменка" и ТПС "Джалтырь", ТТ-300/5 на СЭВ-110 кВ на ПС "Урман"</t>
  </si>
  <si>
    <t>АС-95, СШ-110 кВ АС-95, ТТ-400/5 на СЭВ-110 кВ, заградитель ЗВС-200 в сторону ПС "Урман" и ПС "Кургальджино", ТФНД-110 кВ 300/5 в сторону ПС "Урман" на ПС "Краснознаменка"</t>
  </si>
  <si>
    <t>АС-95, СШ-110 кВ АС-95, ТТ-300/5 на СМВ-110 кВ, ТТ-300/5 на ЭВ-110 кВ Жантеке, Краснознаменка на ПС "Кургальджино"</t>
  </si>
  <si>
    <t>АС-120, СШ-110 кВ АС-120, заградитель ЗВС-200 в сторону ПС "Акмолинская" и ПС "Кургальджино", ТТ-300/5 на СЭВ-110 кВ на ПС "Жантеке"</t>
  </si>
  <si>
    <t>АС-120, СШ-110 кВ АС-120, заградитель ЗВС-200 в сторону ПС "Акмолинская" и ПС "Кургальджино", ТТ-300/5 на СЭВ-110 кВ на ПС "Сабунды"</t>
  </si>
  <si>
    <t>АС-120, СШ-110 кВ АС-120, ТТ-300/5 на ШОМВ-110 кВ и ЭВ-110 кВ Жантеке, Воздвиженка, Батыс на ПС "Акмолинская"</t>
  </si>
  <si>
    <t>АС-120, АЖ-120</t>
  </si>
  <si>
    <t>АЖ-120, ТТ-100/5 выносной в сторону ЕГПП, ТТ-150/5 на СМВ-110 кВ на ПС "Лозовая"</t>
  </si>
  <si>
    <t xml:space="preserve">отпайка на ПС "Победа" от  ВЛ-110 кВ ЕГПП - Ейская                                          </t>
  </si>
  <si>
    <t>АС-70, СШ-110 кВ АСО-300 на ПС "Ейская"</t>
  </si>
  <si>
    <t>АС-185, СШ-110 кВ АС-185, ТТ-300/5 выносной в сторону ПС "Ейская", ТФНД-110 кВ ТТ-300/5 в сторону ПС "Пятигорская" 1, 2 цепь,  ТТ-200/5 выносной в сторону ПС "Сары Узень" 1, 2 цепь на ПС "Державинская".</t>
  </si>
  <si>
    <t xml:space="preserve">АС-185, СШ-110 кВ АС-185 на ПС "Пятигорская" </t>
  </si>
  <si>
    <t xml:space="preserve">
Переток мощности между ПС "Жолымбет"  и ПС "Шортанды"
</t>
  </si>
  <si>
    <t>АС-120, СШ-110 кВ АС-95 на ПС "Ильинка"</t>
  </si>
  <si>
    <t>Загрузка ВЛ-110 кВ Западная - Ильинка</t>
  </si>
  <si>
    <t>АС-95, СШ-110 кВ АС-120 на ПС "Заводская"</t>
  </si>
  <si>
    <t>АС-120, СШ-110 кВ АС-120 на ПС "Карамышевка"</t>
  </si>
  <si>
    <t>АС-120, на ПС "Макинск" ТТ-200/5 в сторону ПС "Карамышевка"</t>
  </si>
  <si>
    <t>Загрузка ВЛ-110 кВ Макинск - Никольская - Алексеевка</t>
  </si>
  <si>
    <t>АС-150, СШ-110 кВ АС-120 на ПС "Никольская"</t>
  </si>
  <si>
    <t>АС-120, СШ-110 кВ АС-150, ТТ-300/5 на ЭВ-110 кВ Макинск на ПС "Алексеевка"</t>
  </si>
  <si>
    <t>25,3
66,2</t>
  </si>
  <si>
    <t>25,3
18,2</t>
  </si>
  <si>
    <t>АС-95, СШ-110 кВ АС-120, ТФЗМ-110 кВ 300/5 в сторону ПС "Степная" на ПС "Искра"</t>
  </si>
  <si>
    <t>АС-120, СШ-110 кВ АС-150, ТТ-400/5 на ЭВ-110 кВ Степная на ПС "Жолымбет"</t>
  </si>
  <si>
    <t>2,46
5,906
2,19
1,884
2,8</t>
  </si>
  <si>
    <t>2,46
4,434
2,19</t>
  </si>
  <si>
    <t>АС-185, СШ-110 кВ АС-185 на ПС "Астана"</t>
  </si>
  <si>
    <t>АС-95, СШ-110 кВ АС-150 на ПС "ЧЛЗ"</t>
  </si>
  <si>
    <t>Загрузка ВЛ-110 кВ ТЭЦ--2  -  ИКИ  -Сороковая тяг.  -  Красный Яр цепь  левая, правая (двухцепная - при выводе одной цепи)</t>
  </si>
  <si>
    <t>АС-120, СШ-110 кВ АС-120 на ПС "Красный Яр"</t>
  </si>
  <si>
    <t>АС-120, ТТ-300/5 на СЭВ-110 кВ на ПС "Ново-Александровка"</t>
  </si>
  <si>
    <t>АС-185, СШ-110 кВ АС-70, ТФНД-110 кВ 300/5 в сторону ПС "Рождественка" на ПС "Вишневка"</t>
  </si>
  <si>
    <t>АС-120, СШ-110 кВ АС-185, ТТ-300/5 на СЭВ-110 кВ на ПС "Рождественка"</t>
  </si>
  <si>
    <t>АС-185, СШ-110 кВ АС-120 на ПС "Елизаветинка"</t>
  </si>
  <si>
    <t>АС-185, СШ-110 кВ АС-120 на ПС "Дамса"</t>
  </si>
  <si>
    <t>АС-185, СШ-110 кВ АС-120, ТТ-300/5 на ЭВ-110 кВ Елизаветинка на ПС "Шортанды"</t>
  </si>
  <si>
    <t>ВЛ-110 кВ ЦГПП - АТЭЦ-2 цепь левая, правая (двухцепная - при выводе одной цепи)</t>
  </si>
  <si>
    <t>АС-150, СШ-110 кВ АС-120, ТТ-300/5 в сторону ПС "Воздвиженка" на ПС "Акмолинская"</t>
  </si>
  <si>
    <t>АС-185, СШ-110 кВ АС-150, ТФЗМ-110 кВ 300/5 в сторону ЦГПП на ПС "Воздвиженка"</t>
  </si>
  <si>
    <t>АС-185, СШ-110 кВ АС-150, ТТ-400/5 на СЭВ-110 кВ на ПС "Талапкер"</t>
  </si>
  <si>
    <t>АС-120, СШ-110 кВ АС-120 на ПС "Петровка"</t>
  </si>
  <si>
    <t>Загрузка ВЛ-110 кВ АТЭЦ-2 - ЧЛЗ - Промзона - Городская - Астана цепь правая, левая (двухцепная - при выводе одной цепи)</t>
  </si>
  <si>
    <t>ВЛ-110 кВ ТЭЦ-2 - ЧЛЗ- Промзона - Городская - Астана цепь правая, левая (двухцепная - при выводе одной цепи)</t>
  </si>
  <si>
    <r>
      <t>АС-95, СШ-110 кВ АС-70 на ПС "Новосельская"</t>
    </r>
    <r>
      <rPr>
        <b/>
        <sz val="11"/>
        <rFont val="Times New Roman"/>
        <family val="1"/>
        <charset val="204"/>
      </rPr>
      <t xml:space="preserve">
</t>
    </r>
  </si>
  <si>
    <t>АС-240, СШ-110 кВ АС-70, заградитель ВЗ-600 в сторону АГПП и ПС "Веселовская", ТФНД-110 кВ ТТ-300/5 в сторону АГПП и ПС "Веселовская"  на ПС "Новосельская".</t>
  </si>
  <si>
    <t>4,6
17,1</t>
  </si>
  <si>
    <t xml:space="preserve">2АС-150
2АС-185 </t>
  </si>
  <si>
    <t>Загрузка ВЛ-110 кВ АО "АРЭК" на 21.12.2022 год.</t>
  </si>
  <si>
    <t>ВЛ-110 кВ Аэропорт-Северная</t>
  </si>
  <si>
    <t>ВЛ-110 кВ Достык-Северная</t>
  </si>
  <si>
    <t>Отпайка от ВЛ-110кВ Достык - Северная (не подключена)</t>
  </si>
  <si>
    <t>АС-120, СШ-110 кВ АС-70 на ПС "Вишневка"</t>
  </si>
  <si>
    <t>ВЭС "Голден Энерджи"</t>
  </si>
  <si>
    <t xml:space="preserve">Тургай-Ерментау </t>
  </si>
  <si>
    <t xml:space="preserve">Отпайкой на ВЭС "Голден Энерджи -25МВт" от ВЛ-110 кВ "Тургай - Ерментау" </t>
  </si>
  <si>
    <t xml:space="preserve">
1,9
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</si>
</sst>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0" fillId="3" borderId="0" xfId="0" applyFont="1" applyFill="1"/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0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50"/>
  <sheetViews>
    <sheetView tabSelected="1" zoomScale="90" zoomScaleNormal="90" workbookViewId="0">
      <pane ySplit="5" topLeftCell="A33" activePane="bottomLeft" state="frozen"/>
      <selection pane="bottomLeft" activeCell="V37" sqref="V37"/>
    </sheetView>
  </sheetViews>
  <sheetFormatPr defaultRowHeight="15" x14ac:dyDescent="0.25"/>
  <cols>
    <col min="1" max="1" width="6.85546875" customWidth="1"/>
    <col min="2" max="2" width="19.7109375" customWidth="1"/>
    <col min="3" max="3" width="7.7109375" customWidth="1"/>
    <col min="4" max="4" width="7.5703125" customWidth="1"/>
    <col min="5" max="5" width="6.7109375" customWidth="1"/>
    <col min="6" max="6" width="12.42578125" customWidth="1"/>
    <col min="7" max="7" width="14.28515625" customWidth="1"/>
    <col min="8" max="8" width="10.140625" customWidth="1"/>
    <col min="9" max="9" width="16.5703125" customWidth="1"/>
    <col min="10" max="11" width="12.28515625" customWidth="1"/>
    <col min="12" max="12" width="15.140625" customWidth="1"/>
    <col min="13" max="13" width="10.5703125" customWidth="1"/>
    <col min="14" max="14" width="10.42578125" customWidth="1"/>
    <col min="15" max="15" width="14.85546875" customWidth="1"/>
    <col min="16" max="16" width="37" style="15" customWidth="1"/>
    <col min="17" max="17" width="11.85546875" customWidth="1"/>
    <col min="18" max="18" width="10.7109375" customWidth="1"/>
    <col min="19" max="19" width="9.42578125" customWidth="1"/>
    <col min="20" max="21" width="10.42578125" customWidth="1"/>
    <col min="22" max="22" width="9.140625" customWidth="1"/>
    <col min="23" max="23" width="10.85546875" customWidth="1"/>
    <col min="24" max="28" width="14.5703125" customWidth="1"/>
    <col min="29" max="29" width="19" customWidth="1"/>
  </cols>
  <sheetData>
    <row r="2" spans="1:48" ht="18.75" x14ac:dyDescent="0.25">
      <c r="A2" s="4"/>
      <c r="B2" s="90" t="s">
        <v>408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11"/>
      <c r="Y2" s="1"/>
      <c r="Z2" s="1"/>
      <c r="AA2" s="1"/>
      <c r="AB2" s="1"/>
      <c r="AC2" s="1"/>
      <c r="AD2" s="1"/>
    </row>
    <row r="3" spans="1:4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Q3" s="4"/>
      <c r="R3" s="4"/>
      <c r="S3" s="4"/>
      <c r="T3" s="4"/>
      <c r="U3" s="4"/>
      <c r="V3" s="4"/>
      <c r="W3" s="4"/>
      <c r="X3" s="4"/>
    </row>
    <row r="4" spans="1:48" s="2" customFormat="1" ht="85.5" customHeight="1" x14ac:dyDescent="0.25">
      <c r="A4" s="91" t="s">
        <v>10</v>
      </c>
      <c r="B4" s="91" t="s">
        <v>19</v>
      </c>
      <c r="C4" s="91" t="s">
        <v>2</v>
      </c>
      <c r="D4" s="91" t="s">
        <v>3</v>
      </c>
      <c r="E4" s="91" t="s">
        <v>4</v>
      </c>
      <c r="F4" s="91" t="s">
        <v>0</v>
      </c>
      <c r="G4" s="91" t="s">
        <v>7</v>
      </c>
      <c r="H4" s="91" t="s">
        <v>8</v>
      </c>
      <c r="I4" s="91" t="s">
        <v>1</v>
      </c>
      <c r="J4" s="91" t="s">
        <v>27</v>
      </c>
      <c r="K4" s="91" t="s">
        <v>26</v>
      </c>
      <c r="L4" s="91" t="s">
        <v>28</v>
      </c>
      <c r="M4" s="91" t="s">
        <v>15</v>
      </c>
      <c r="N4" s="91" t="s">
        <v>16</v>
      </c>
      <c r="O4" s="93" t="s">
        <v>17</v>
      </c>
      <c r="P4" s="97" t="s">
        <v>9</v>
      </c>
      <c r="Q4" s="93" t="s">
        <v>18</v>
      </c>
      <c r="R4" s="99" t="s">
        <v>20</v>
      </c>
      <c r="S4" s="100"/>
      <c r="T4" s="93" t="s">
        <v>21</v>
      </c>
      <c r="U4" s="93" t="s">
        <v>5</v>
      </c>
      <c r="V4" s="93" t="s">
        <v>6</v>
      </c>
      <c r="W4" s="93" t="s">
        <v>24</v>
      </c>
      <c r="X4" s="95" t="s">
        <v>25</v>
      </c>
    </row>
    <row r="5" spans="1:48" s="2" customFormat="1" ht="59.2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4"/>
      <c r="P5" s="98"/>
      <c r="Q5" s="94"/>
      <c r="R5" s="10" t="s">
        <v>22</v>
      </c>
      <c r="S5" s="10" t="s">
        <v>23</v>
      </c>
      <c r="T5" s="94"/>
      <c r="U5" s="94"/>
      <c r="V5" s="94"/>
      <c r="W5" s="94"/>
      <c r="X5" s="96"/>
    </row>
    <row r="6" spans="1:48" s="3" customFormat="1" x14ac:dyDescent="0.2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9">
        <v>15</v>
      </c>
      <c r="P6" s="14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12">
        <v>24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5"/>
    </row>
    <row r="7" spans="1:48" s="2" customFormat="1" ht="34.5" customHeight="1" x14ac:dyDescent="0.25">
      <c r="A7" s="85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9"/>
    </row>
    <row r="8" spans="1:48" s="23" customFormat="1" ht="93" customHeight="1" x14ac:dyDescent="0.25">
      <c r="A8" s="16" t="s">
        <v>11</v>
      </c>
      <c r="B8" s="17" t="s">
        <v>35</v>
      </c>
      <c r="C8" s="18"/>
      <c r="D8" s="18"/>
      <c r="E8" s="18"/>
      <c r="F8" s="18">
        <v>110</v>
      </c>
      <c r="G8" s="18"/>
      <c r="H8" s="18" t="s">
        <v>239</v>
      </c>
      <c r="I8" s="18">
        <v>12.4</v>
      </c>
      <c r="J8" s="18">
        <v>60</v>
      </c>
      <c r="K8" s="19">
        <f>J8/0.93</f>
        <v>64.516129032258064</v>
      </c>
      <c r="L8" s="18">
        <f>SUM(L9:L11)</f>
        <v>10.089</v>
      </c>
      <c r="M8" s="18">
        <f t="shared" ref="M8:O8" si="0">SUM(M9:M11)</f>
        <v>6.0590000000000002</v>
      </c>
      <c r="N8" s="18">
        <f t="shared" si="0"/>
        <v>0</v>
      </c>
      <c r="O8" s="18">
        <f t="shared" si="0"/>
        <v>16.148</v>
      </c>
      <c r="P8" s="20" t="s">
        <v>244</v>
      </c>
      <c r="Q8" s="18"/>
      <c r="R8" s="18"/>
      <c r="S8" s="18"/>
      <c r="T8" s="18"/>
      <c r="U8" s="18"/>
      <c r="V8" s="21">
        <f>SUM(O8/K8*100)</f>
        <v>25.029400000000003</v>
      </c>
      <c r="W8" s="18">
        <f>SUM(W9:W11)</f>
        <v>16.152000000000001</v>
      </c>
      <c r="X8" s="22"/>
    </row>
    <row r="9" spans="1:48" s="23" customFormat="1" ht="60" x14ac:dyDescent="0.25">
      <c r="A9" s="16" t="s">
        <v>12</v>
      </c>
      <c r="B9" s="24" t="s">
        <v>30</v>
      </c>
      <c r="C9" s="21">
        <v>16</v>
      </c>
      <c r="D9" s="21">
        <v>16</v>
      </c>
      <c r="E9" s="21"/>
      <c r="F9" s="21">
        <v>110</v>
      </c>
      <c r="G9" s="25" t="s">
        <v>33</v>
      </c>
      <c r="H9" s="25" t="s">
        <v>239</v>
      </c>
      <c r="I9" s="18">
        <v>5</v>
      </c>
      <c r="J9" s="21">
        <v>60</v>
      </c>
      <c r="K9" s="19">
        <f>J9/0.93</f>
        <v>64.516129032258064</v>
      </c>
      <c r="L9" s="21">
        <v>7.0670000000000002</v>
      </c>
      <c r="M9" s="21">
        <v>3.4119999999999999</v>
      </c>
      <c r="N9" s="26">
        <v>0</v>
      </c>
      <c r="O9" s="21">
        <f>SUM(L9:N9)</f>
        <v>10.478999999999999</v>
      </c>
      <c r="P9" s="27" t="s">
        <v>331</v>
      </c>
      <c r="Q9" s="21">
        <f>MIN(C9:E9)</f>
        <v>16</v>
      </c>
      <c r="R9" s="21"/>
      <c r="S9" s="21"/>
      <c r="T9" s="21"/>
      <c r="U9" s="28">
        <f>SUM(O9-N9)/Q9*100</f>
        <v>65.493749999999991</v>
      </c>
      <c r="V9" s="28">
        <f>O9/K9*100+V10</f>
        <v>25.029400000000003</v>
      </c>
      <c r="W9" s="21">
        <f>SUM(Q9-(O9-N9))</f>
        <v>5.5210000000000008</v>
      </c>
      <c r="X9" s="22"/>
    </row>
    <row r="10" spans="1:48" s="23" customFormat="1" ht="45" x14ac:dyDescent="0.25">
      <c r="A10" s="16" t="s">
        <v>13</v>
      </c>
      <c r="B10" s="24" t="s">
        <v>240</v>
      </c>
      <c r="C10" s="21">
        <v>6.3</v>
      </c>
      <c r="D10" s="21">
        <v>6.3</v>
      </c>
      <c r="E10" s="21"/>
      <c r="F10" s="18">
        <v>110</v>
      </c>
      <c r="G10" s="27" t="s">
        <v>241</v>
      </c>
      <c r="H10" s="25" t="s">
        <v>239</v>
      </c>
      <c r="I10" s="18">
        <v>5.2</v>
      </c>
      <c r="J10" s="18">
        <v>60</v>
      </c>
      <c r="K10" s="19">
        <f>J10/0.93</f>
        <v>64.516129032258064</v>
      </c>
      <c r="L10" s="21">
        <v>0.6</v>
      </c>
      <c r="M10" s="21">
        <v>3.5999999999999997E-2</v>
      </c>
      <c r="N10" s="26">
        <v>0</v>
      </c>
      <c r="O10" s="21">
        <f>SUM(L10:N10)</f>
        <v>0.63600000000000001</v>
      </c>
      <c r="P10" s="27" t="s">
        <v>330</v>
      </c>
      <c r="Q10" s="21">
        <f>MIN(C10:E10)</f>
        <v>6.3</v>
      </c>
      <c r="R10" s="21"/>
      <c r="S10" s="21"/>
      <c r="T10" s="21"/>
      <c r="U10" s="28">
        <f t="shared" ref="U10:U11" si="1">SUM(O10-N10)/Q10*100</f>
        <v>10.095238095238097</v>
      </c>
      <c r="V10" s="28">
        <f>O10/K10*100+V11</f>
        <v>8.7869500000000009</v>
      </c>
      <c r="W10" s="21">
        <f t="shared" ref="W10:W11" si="2">SUM(Q10-(O10-N10))</f>
        <v>5.6639999999999997</v>
      </c>
      <c r="X10" s="22"/>
    </row>
    <row r="11" spans="1:48" s="23" customFormat="1" ht="45" x14ac:dyDescent="0.25">
      <c r="A11" s="16" t="s">
        <v>14</v>
      </c>
      <c r="B11" s="24" t="s">
        <v>29</v>
      </c>
      <c r="C11" s="21">
        <v>10</v>
      </c>
      <c r="D11" s="21">
        <v>10</v>
      </c>
      <c r="E11" s="21"/>
      <c r="F11" s="21">
        <v>110</v>
      </c>
      <c r="G11" s="27" t="s">
        <v>32</v>
      </c>
      <c r="H11" s="18" t="s">
        <v>239</v>
      </c>
      <c r="I11" s="18">
        <v>2.2000000000000002</v>
      </c>
      <c r="J11" s="21">
        <v>60</v>
      </c>
      <c r="K11" s="19">
        <f t="shared" ref="K11" si="3">J11/0.93</f>
        <v>64.516129032258064</v>
      </c>
      <c r="L11" s="21">
        <v>2.4220000000000002</v>
      </c>
      <c r="M11" s="21">
        <v>2.6110000000000002</v>
      </c>
      <c r="N11" s="21">
        <v>0</v>
      </c>
      <c r="O11" s="21">
        <f>SUM(L11:N11)</f>
        <v>5.0330000000000004</v>
      </c>
      <c r="P11" s="27" t="s">
        <v>329</v>
      </c>
      <c r="Q11" s="21">
        <f>MIN(C11:E11)</f>
        <v>10</v>
      </c>
      <c r="R11" s="21"/>
      <c r="S11" s="21"/>
      <c r="T11" s="21"/>
      <c r="U11" s="28">
        <f t="shared" si="1"/>
        <v>50.330000000000005</v>
      </c>
      <c r="V11" s="28">
        <f>O11/K11*100</f>
        <v>7.8011500000000016</v>
      </c>
      <c r="W11" s="21">
        <f t="shared" si="2"/>
        <v>4.9669999999999996</v>
      </c>
      <c r="X11" s="22"/>
    </row>
    <row r="12" spans="1:48" s="2" customFormat="1" ht="34.5" customHeight="1" x14ac:dyDescent="0.25">
      <c r="A12" s="85" t="s">
        <v>332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</row>
    <row r="13" spans="1:48" s="23" customFormat="1" ht="135" x14ac:dyDescent="0.25">
      <c r="A13" s="16" t="s">
        <v>11</v>
      </c>
      <c r="B13" s="17" t="s">
        <v>333</v>
      </c>
      <c r="C13" s="18"/>
      <c r="D13" s="18"/>
      <c r="E13" s="18"/>
      <c r="F13" s="18">
        <v>110</v>
      </c>
      <c r="G13" s="18"/>
      <c r="H13" s="29" t="s">
        <v>243</v>
      </c>
      <c r="I13" s="18" t="s">
        <v>242</v>
      </c>
      <c r="J13" s="18">
        <v>48</v>
      </c>
      <c r="K13" s="19">
        <f>J13/0.93</f>
        <v>51.612903225806448</v>
      </c>
      <c r="L13" s="18">
        <f>SUM(L14:L18)</f>
        <v>1.5880000000000001</v>
      </c>
      <c r="M13" s="18">
        <f t="shared" ref="M13:O13" si="4">SUM(M14:M18)</f>
        <v>0.26500000000000001</v>
      </c>
      <c r="N13" s="18">
        <f t="shared" si="4"/>
        <v>0</v>
      </c>
      <c r="O13" s="18">
        <f t="shared" si="4"/>
        <v>1.8530000000000002</v>
      </c>
      <c r="P13" s="20" t="s">
        <v>245</v>
      </c>
      <c r="Q13" s="18"/>
      <c r="R13" s="18"/>
      <c r="S13" s="18"/>
      <c r="T13" s="18"/>
      <c r="U13" s="18"/>
      <c r="V13" s="21">
        <f>SUM(O13/K13*100)</f>
        <v>3.5901875000000008</v>
      </c>
      <c r="W13" s="18">
        <f>SUM(W14:W18)</f>
        <v>20.547000000000001</v>
      </c>
      <c r="X13" s="22"/>
    </row>
    <row r="14" spans="1:48" s="23" customFormat="1" ht="60" x14ac:dyDescent="0.25">
      <c r="A14" s="16" t="s">
        <v>12</v>
      </c>
      <c r="B14" s="20" t="s">
        <v>38</v>
      </c>
      <c r="C14" s="21"/>
      <c r="D14" s="21">
        <v>6.3</v>
      </c>
      <c r="E14" s="21">
        <v>1</v>
      </c>
      <c r="F14" s="21">
        <v>110</v>
      </c>
      <c r="G14" s="30" t="s">
        <v>53</v>
      </c>
      <c r="H14" s="18" t="s">
        <v>43</v>
      </c>
      <c r="I14" s="18">
        <v>21.45</v>
      </c>
      <c r="J14" s="21">
        <v>48</v>
      </c>
      <c r="K14" s="19">
        <f t="shared" ref="K14:K18" si="5">J14/0.93</f>
        <v>51.612903225806448</v>
      </c>
      <c r="L14" s="21">
        <v>0.45600000000000002</v>
      </c>
      <c r="M14" s="21">
        <v>1.4E-2</v>
      </c>
      <c r="N14" s="21">
        <v>0</v>
      </c>
      <c r="O14" s="21">
        <f>SUM(L14:N14)</f>
        <v>0.47000000000000003</v>
      </c>
      <c r="P14" s="27" t="s">
        <v>334</v>
      </c>
      <c r="Q14" s="21">
        <f t="shared" ref="Q14:Q18" si="6">MIN(C14:E14)</f>
        <v>1</v>
      </c>
      <c r="R14" s="21"/>
      <c r="S14" s="21"/>
      <c r="T14" s="21"/>
      <c r="U14" s="28">
        <f>SUM(O14-N14)/Q14*100</f>
        <v>47</v>
      </c>
      <c r="V14" s="28">
        <f>O14/K14*100+V15</f>
        <v>3.2723267857142861</v>
      </c>
      <c r="W14" s="21">
        <f>SUM(Q14-(O14-N14))</f>
        <v>0.53</v>
      </c>
      <c r="X14" s="22"/>
    </row>
    <row r="15" spans="1:48" s="23" customFormat="1" ht="60" x14ac:dyDescent="0.25">
      <c r="A15" s="16" t="s">
        <v>13</v>
      </c>
      <c r="B15" s="20" t="s">
        <v>39</v>
      </c>
      <c r="C15" s="21">
        <v>6.3</v>
      </c>
      <c r="D15" s="21">
        <v>6.3</v>
      </c>
      <c r="E15" s="21"/>
      <c r="F15" s="18">
        <v>110</v>
      </c>
      <c r="G15" s="31" t="s">
        <v>52</v>
      </c>
      <c r="H15" s="18" t="s">
        <v>43</v>
      </c>
      <c r="I15" s="18">
        <v>33.71</v>
      </c>
      <c r="J15" s="21">
        <v>48</v>
      </c>
      <c r="K15" s="19">
        <f t="shared" si="5"/>
        <v>51.612903225806448</v>
      </c>
      <c r="L15" s="21">
        <v>0.38900000000000001</v>
      </c>
      <c r="M15" s="21">
        <v>4.3999999999999997E-2</v>
      </c>
      <c r="N15" s="26">
        <v>0</v>
      </c>
      <c r="O15" s="21">
        <f t="shared" ref="O15:O18" si="7">SUM(L15:N15)</f>
        <v>0.433</v>
      </c>
      <c r="P15" s="27" t="s">
        <v>335</v>
      </c>
      <c r="Q15" s="21">
        <f t="shared" si="6"/>
        <v>6.3</v>
      </c>
      <c r="R15" s="21"/>
      <c r="S15" s="21"/>
      <c r="T15" s="21"/>
      <c r="U15" s="28">
        <f t="shared" ref="U15:U18" si="8">SUM(O15-N15)/Q15*100</f>
        <v>6.8730158730158726</v>
      </c>
      <c r="V15" s="28">
        <f>O15/K15*100+V16</f>
        <v>2.3617017857142861</v>
      </c>
      <c r="W15" s="21">
        <f t="shared" ref="W15:W18" si="9">SUM(Q15-(O15-N15))</f>
        <v>5.867</v>
      </c>
      <c r="X15" s="22"/>
    </row>
    <row r="16" spans="1:48" s="23" customFormat="1" ht="60" x14ac:dyDescent="0.25">
      <c r="A16" s="16" t="s">
        <v>14</v>
      </c>
      <c r="B16" s="20" t="s">
        <v>40</v>
      </c>
      <c r="C16" s="21">
        <v>2.5</v>
      </c>
      <c r="D16" s="21">
        <v>2.5</v>
      </c>
      <c r="E16" s="21"/>
      <c r="F16" s="21">
        <v>110</v>
      </c>
      <c r="G16" s="31" t="s">
        <v>51</v>
      </c>
      <c r="H16" s="18" t="s">
        <v>43</v>
      </c>
      <c r="I16" s="18">
        <v>26.99</v>
      </c>
      <c r="J16" s="21">
        <v>48</v>
      </c>
      <c r="K16" s="19">
        <f t="shared" si="5"/>
        <v>51.612903225806448</v>
      </c>
      <c r="L16" s="21">
        <v>0.13300000000000001</v>
      </c>
      <c r="M16" s="21">
        <v>7.5999999999999998E-2</v>
      </c>
      <c r="N16" s="26">
        <v>0</v>
      </c>
      <c r="O16" s="21">
        <f t="shared" si="7"/>
        <v>0.20900000000000002</v>
      </c>
      <c r="P16" s="27" t="s">
        <v>336</v>
      </c>
      <c r="Q16" s="21">
        <f t="shared" si="6"/>
        <v>2.5</v>
      </c>
      <c r="R16" s="21"/>
      <c r="S16" s="21"/>
      <c r="T16" s="21"/>
      <c r="U16" s="28">
        <f t="shared" si="8"/>
        <v>8.3600000000000012</v>
      </c>
      <c r="V16" s="28">
        <f>O16/K16*100+V17</f>
        <v>1.522764285714286</v>
      </c>
      <c r="W16" s="21">
        <f t="shared" si="9"/>
        <v>2.2909999999999999</v>
      </c>
      <c r="X16" s="22"/>
    </row>
    <row r="17" spans="1:24" s="23" customFormat="1" ht="45" x14ac:dyDescent="0.25">
      <c r="A17" s="16" t="s">
        <v>36</v>
      </c>
      <c r="B17" s="20" t="s">
        <v>41</v>
      </c>
      <c r="C17" s="21"/>
      <c r="D17" s="21">
        <v>6.3</v>
      </c>
      <c r="E17" s="21">
        <v>10</v>
      </c>
      <c r="F17" s="18">
        <v>110</v>
      </c>
      <c r="G17" s="31" t="s">
        <v>50</v>
      </c>
      <c r="H17" s="25" t="s">
        <v>45</v>
      </c>
      <c r="I17" s="18" t="s">
        <v>47</v>
      </c>
      <c r="J17" s="18">
        <v>48</v>
      </c>
      <c r="K17" s="19">
        <f t="shared" si="5"/>
        <v>51.612903225806448</v>
      </c>
      <c r="L17" s="21">
        <v>0.121</v>
      </c>
      <c r="M17" s="21">
        <v>9.8000000000000004E-2</v>
      </c>
      <c r="N17" s="26">
        <v>0</v>
      </c>
      <c r="O17" s="21">
        <f t="shared" si="7"/>
        <v>0.219</v>
      </c>
      <c r="P17" s="27" t="s">
        <v>337</v>
      </c>
      <c r="Q17" s="21">
        <f t="shared" si="6"/>
        <v>6.3</v>
      </c>
      <c r="R17" s="21"/>
      <c r="S17" s="21"/>
      <c r="T17" s="21"/>
      <c r="U17" s="28">
        <f t="shared" si="8"/>
        <v>3.4761904761904763</v>
      </c>
      <c r="V17" s="28">
        <f>O17/K17*100+V18</f>
        <v>1.1178267857142858</v>
      </c>
      <c r="W17" s="21">
        <f t="shared" si="9"/>
        <v>6.0809999999999995</v>
      </c>
      <c r="X17" s="22"/>
    </row>
    <row r="18" spans="1:24" s="23" customFormat="1" ht="45" x14ac:dyDescent="0.25">
      <c r="A18" s="16" t="s">
        <v>37</v>
      </c>
      <c r="B18" s="20" t="s">
        <v>42</v>
      </c>
      <c r="C18" s="21">
        <v>6.3</v>
      </c>
      <c r="D18" s="21"/>
      <c r="E18" s="21"/>
      <c r="F18" s="21">
        <v>110</v>
      </c>
      <c r="G18" s="31" t="s">
        <v>49</v>
      </c>
      <c r="H18" s="25" t="s">
        <v>46</v>
      </c>
      <c r="I18" s="18" t="s">
        <v>48</v>
      </c>
      <c r="J18" s="21">
        <v>70</v>
      </c>
      <c r="K18" s="19">
        <f t="shared" si="5"/>
        <v>75.268817204301072</v>
      </c>
      <c r="L18" s="21">
        <v>0.48899999999999999</v>
      </c>
      <c r="M18" s="21">
        <v>3.3000000000000002E-2</v>
      </c>
      <c r="N18" s="26">
        <v>0</v>
      </c>
      <c r="O18" s="21">
        <f t="shared" si="7"/>
        <v>0.52200000000000002</v>
      </c>
      <c r="P18" s="27" t="s">
        <v>338</v>
      </c>
      <c r="Q18" s="21">
        <f t="shared" si="6"/>
        <v>6.3</v>
      </c>
      <c r="R18" s="21"/>
      <c r="S18" s="21"/>
      <c r="T18" s="21"/>
      <c r="U18" s="28">
        <f t="shared" si="8"/>
        <v>8.2857142857142865</v>
      </c>
      <c r="V18" s="28">
        <f>O18/K18*100</f>
        <v>0.69351428571428575</v>
      </c>
      <c r="W18" s="21">
        <f t="shared" si="9"/>
        <v>5.7779999999999996</v>
      </c>
      <c r="X18" s="22"/>
    </row>
    <row r="19" spans="1:24" s="2" customFormat="1" ht="34.5" customHeight="1" x14ac:dyDescent="0.25">
      <c r="A19" s="85" t="s">
        <v>54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</row>
    <row r="20" spans="1:24" s="23" customFormat="1" ht="90" x14ac:dyDescent="0.25">
      <c r="A20" s="16" t="s">
        <v>11</v>
      </c>
      <c r="B20" s="17" t="s">
        <v>55</v>
      </c>
      <c r="C20" s="18"/>
      <c r="D20" s="18"/>
      <c r="E20" s="18"/>
      <c r="F20" s="18">
        <v>110</v>
      </c>
      <c r="G20" s="18"/>
      <c r="H20" s="18" t="s">
        <v>249</v>
      </c>
      <c r="I20" s="18" t="s">
        <v>250</v>
      </c>
      <c r="J20" s="18">
        <v>60</v>
      </c>
      <c r="K20" s="19">
        <f>J20/0.93</f>
        <v>64.516129032258064</v>
      </c>
      <c r="L20" s="18">
        <f>SUM(L21:L25)</f>
        <v>10.247999999999999</v>
      </c>
      <c r="M20" s="18">
        <f>SUM(M21:M25)</f>
        <v>0.48099999999999998</v>
      </c>
      <c r="N20" s="18">
        <f>SUM(N21:N25)</f>
        <v>16.266999999999999</v>
      </c>
      <c r="O20" s="18">
        <f>SUM(O21:O25)</f>
        <v>26.996000000000002</v>
      </c>
      <c r="P20" s="60" t="s">
        <v>404</v>
      </c>
      <c r="Q20" s="18"/>
      <c r="R20" s="18"/>
      <c r="S20" s="18"/>
      <c r="T20" s="18"/>
      <c r="U20" s="18"/>
      <c r="V20" s="21">
        <f>SUM(O20/K20*100)</f>
        <v>41.843800000000002</v>
      </c>
      <c r="W20" s="18">
        <f>SUM(W21:W25)</f>
        <v>37.771000000000001</v>
      </c>
      <c r="X20" s="22"/>
    </row>
    <row r="21" spans="1:24" s="23" customFormat="1" ht="75" x14ac:dyDescent="0.25">
      <c r="A21" s="16" t="s">
        <v>12</v>
      </c>
      <c r="B21" s="20" t="s">
        <v>66</v>
      </c>
      <c r="C21" s="21">
        <v>10</v>
      </c>
      <c r="D21" s="21">
        <v>10</v>
      </c>
      <c r="E21" s="21"/>
      <c r="F21" s="21">
        <v>110</v>
      </c>
      <c r="G21" s="30" t="s">
        <v>61</v>
      </c>
      <c r="H21" s="18" t="s">
        <v>56</v>
      </c>
      <c r="I21" s="18">
        <v>31.15</v>
      </c>
      <c r="J21" s="21">
        <v>110</v>
      </c>
      <c r="K21" s="19">
        <f t="shared" ref="K21:K25" si="10">J21/0.93</f>
        <v>118.27956989247311</v>
      </c>
      <c r="L21" s="21">
        <v>0.56699999999999995</v>
      </c>
      <c r="M21" s="21">
        <v>0.161</v>
      </c>
      <c r="N21" s="21">
        <v>0</v>
      </c>
      <c r="O21" s="21">
        <f>SUM(L21:N21)</f>
        <v>0.72799999999999998</v>
      </c>
      <c r="P21" s="66" t="s">
        <v>405</v>
      </c>
      <c r="Q21" s="21">
        <f>MIN(C21:E21)</f>
        <v>10</v>
      </c>
      <c r="R21" s="21"/>
      <c r="S21" s="21"/>
      <c r="T21" s="21"/>
      <c r="U21" s="28">
        <f>SUM(O21-N21)/Q21*100</f>
        <v>7.28</v>
      </c>
      <c r="V21" s="28">
        <f>O21/K21*100+V22</f>
        <v>41.197127922077925</v>
      </c>
      <c r="W21" s="21">
        <f>SUM(Q21-(O21-N21))</f>
        <v>9.2720000000000002</v>
      </c>
      <c r="X21" s="22"/>
    </row>
    <row r="22" spans="1:24" s="23" customFormat="1" ht="105" x14ac:dyDescent="0.25">
      <c r="A22" s="16" t="s">
        <v>13</v>
      </c>
      <c r="B22" s="20" t="s">
        <v>65</v>
      </c>
      <c r="C22" s="21">
        <v>10</v>
      </c>
      <c r="D22" s="21">
        <v>10</v>
      </c>
      <c r="E22" s="21"/>
      <c r="F22" s="18">
        <v>110</v>
      </c>
      <c r="G22" s="31" t="s">
        <v>60</v>
      </c>
      <c r="H22" s="18" t="s">
        <v>56</v>
      </c>
      <c r="I22" s="18">
        <v>32</v>
      </c>
      <c r="J22" s="21">
        <v>110</v>
      </c>
      <c r="K22" s="19">
        <f t="shared" si="10"/>
        <v>118.27956989247311</v>
      </c>
      <c r="L22" s="21">
        <v>0.78300000000000003</v>
      </c>
      <c r="M22" s="21">
        <v>5.8999999999999997E-2</v>
      </c>
      <c r="N22" s="26">
        <v>0</v>
      </c>
      <c r="O22" s="21">
        <f t="shared" ref="O22:O25" si="11">SUM(L22:N22)</f>
        <v>0.84200000000000008</v>
      </c>
      <c r="P22" s="27" t="s">
        <v>339</v>
      </c>
      <c r="Q22" s="21">
        <f t="shared" ref="Q22:Q25" si="12">MIN(C22:E22)</f>
        <v>10</v>
      </c>
      <c r="R22" s="21"/>
      <c r="S22" s="21"/>
      <c r="T22" s="21"/>
      <c r="U22" s="28">
        <f t="shared" ref="U22:U25" si="13">SUM(O22-N22)/Q22*100</f>
        <v>8.4200000000000017</v>
      </c>
      <c r="V22" s="28">
        <f>O22/K22*100+V23</f>
        <v>40.581637012987017</v>
      </c>
      <c r="W22" s="21">
        <f t="shared" ref="W22:W25" si="14">SUM(Q22-(O22-N22))</f>
        <v>9.1579999999999995</v>
      </c>
      <c r="X22" s="22"/>
    </row>
    <row r="23" spans="1:24" s="23" customFormat="1" ht="45" x14ac:dyDescent="0.25">
      <c r="A23" s="16" t="s">
        <v>14</v>
      </c>
      <c r="B23" s="20" t="s">
        <v>64</v>
      </c>
      <c r="C23" s="21">
        <v>16</v>
      </c>
      <c r="D23" s="21">
        <v>16</v>
      </c>
      <c r="E23" s="21"/>
      <c r="F23" s="21">
        <v>110</v>
      </c>
      <c r="G23" s="31" t="s">
        <v>246</v>
      </c>
      <c r="H23" s="18" t="s">
        <v>248</v>
      </c>
      <c r="I23" s="18">
        <v>18</v>
      </c>
      <c r="J23" s="21">
        <v>48</v>
      </c>
      <c r="K23" s="19">
        <f t="shared" si="10"/>
        <v>51.612903225806448</v>
      </c>
      <c r="L23" s="21">
        <v>4</v>
      </c>
      <c r="M23" s="21">
        <v>0</v>
      </c>
      <c r="N23" s="26">
        <v>0</v>
      </c>
      <c r="O23" s="21">
        <f t="shared" si="11"/>
        <v>4</v>
      </c>
      <c r="P23" s="27" t="s">
        <v>43</v>
      </c>
      <c r="Q23" s="21">
        <f t="shared" si="12"/>
        <v>16</v>
      </c>
      <c r="R23" s="21"/>
      <c r="S23" s="21"/>
      <c r="T23" s="21"/>
      <c r="U23" s="28">
        <f t="shared" si="13"/>
        <v>25</v>
      </c>
      <c r="V23" s="28">
        <f>O23/K23*100+V24</f>
        <v>39.86976428571429</v>
      </c>
      <c r="W23" s="21">
        <f t="shared" si="14"/>
        <v>12</v>
      </c>
      <c r="X23" s="22"/>
    </row>
    <row r="24" spans="1:24" s="23" customFormat="1" ht="30" x14ac:dyDescent="0.25">
      <c r="A24" s="16" t="s">
        <v>36</v>
      </c>
      <c r="B24" s="20" t="s">
        <v>63</v>
      </c>
      <c r="C24" s="21">
        <v>10</v>
      </c>
      <c r="D24" s="21">
        <v>10</v>
      </c>
      <c r="E24" s="21"/>
      <c r="F24" s="18">
        <v>110</v>
      </c>
      <c r="G24" s="32" t="s">
        <v>247</v>
      </c>
      <c r="H24" s="25" t="s">
        <v>44</v>
      </c>
      <c r="I24" s="18">
        <v>32.5</v>
      </c>
      <c r="J24" s="18">
        <v>70</v>
      </c>
      <c r="K24" s="19">
        <f t="shared" si="10"/>
        <v>75.268817204301072</v>
      </c>
      <c r="L24" s="21">
        <v>4.6669999999999998</v>
      </c>
      <c r="M24" s="21">
        <v>0.25800000000000001</v>
      </c>
      <c r="N24" s="26">
        <v>0</v>
      </c>
      <c r="O24" s="21">
        <f t="shared" si="11"/>
        <v>4.9249999999999998</v>
      </c>
      <c r="P24" s="27" t="s">
        <v>340</v>
      </c>
      <c r="Q24" s="21">
        <f t="shared" si="12"/>
        <v>10</v>
      </c>
      <c r="R24" s="21"/>
      <c r="S24" s="21"/>
      <c r="T24" s="21"/>
      <c r="U24" s="28">
        <f t="shared" si="13"/>
        <v>49.25</v>
      </c>
      <c r="V24" s="28">
        <f>O24/K24*100+V25</f>
        <v>32.11976428571429</v>
      </c>
      <c r="W24" s="21">
        <f t="shared" si="14"/>
        <v>5.0750000000000002</v>
      </c>
      <c r="X24" s="22"/>
    </row>
    <row r="25" spans="1:24" s="23" customFormat="1" ht="75" x14ac:dyDescent="0.25">
      <c r="A25" s="16" t="s">
        <v>37</v>
      </c>
      <c r="B25" s="20" t="s">
        <v>62</v>
      </c>
      <c r="C25" s="21">
        <v>6.3</v>
      </c>
      <c r="D25" s="21">
        <v>2.5</v>
      </c>
      <c r="E25" s="21"/>
      <c r="F25" s="21">
        <v>110</v>
      </c>
      <c r="G25" s="31" t="s">
        <v>59</v>
      </c>
      <c r="H25" s="25" t="s">
        <v>57</v>
      </c>
      <c r="I25" s="18" t="s">
        <v>58</v>
      </c>
      <c r="J25" s="21">
        <v>60</v>
      </c>
      <c r="K25" s="19">
        <f t="shared" si="10"/>
        <v>64.516129032258064</v>
      </c>
      <c r="L25" s="21">
        <v>0.23100000000000001</v>
      </c>
      <c r="M25" s="21">
        <v>3.0000000000000001E-3</v>
      </c>
      <c r="N25" s="26">
        <v>16.266999999999999</v>
      </c>
      <c r="O25" s="21">
        <f t="shared" si="11"/>
        <v>16.501000000000001</v>
      </c>
      <c r="P25" s="27" t="s">
        <v>341</v>
      </c>
      <c r="Q25" s="21">
        <f t="shared" si="12"/>
        <v>2.5</v>
      </c>
      <c r="R25" s="21"/>
      <c r="S25" s="21"/>
      <c r="T25" s="21"/>
      <c r="U25" s="28">
        <f t="shared" si="13"/>
        <v>9.3600000000000705</v>
      </c>
      <c r="V25" s="28">
        <f>O25/K25*100</f>
        <v>25.576550000000005</v>
      </c>
      <c r="W25" s="21">
        <f t="shared" si="14"/>
        <v>2.2659999999999982</v>
      </c>
      <c r="X25" s="22"/>
    </row>
    <row r="26" spans="1:24" s="2" customFormat="1" ht="34.5" customHeight="1" x14ac:dyDescent="0.25">
      <c r="A26" s="85" t="s">
        <v>342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1:24" s="40" customFormat="1" ht="81" customHeight="1" x14ac:dyDescent="0.25">
      <c r="A27" s="33" t="s">
        <v>11</v>
      </c>
      <c r="B27" s="34" t="s">
        <v>409</v>
      </c>
      <c r="C27" s="35"/>
      <c r="D27" s="35"/>
      <c r="E27" s="35"/>
      <c r="F27" s="35">
        <v>110</v>
      </c>
      <c r="G27" s="35"/>
      <c r="H27" s="35" t="s">
        <v>344</v>
      </c>
      <c r="I27" s="35" t="s">
        <v>345</v>
      </c>
      <c r="J27" s="35">
        <v>110</v>
      </c>
      <c r="K27" s="36">
        <f>J27/0.93</f>
        <v>118.27956989247311</v>
      </c>
      <c r="L27" s="35">
        <f>SUM(L28:L29)</f>
        <v>30.721999999999998</v>
      </c>
      <c r="M27" s="35">
        <f>SUM(M28:M29)</f>
        <v>118.679</v>
      </c>
      <c r="N27" s="35">
        <f>SUM(N28:N29)</f>
        <v>0</v>
      </c>
      <c r="O27" s="35">
        <f>SUM(O28:O29)</f>
        <v>149.40100000000001</v>
      </c>
      <c r="P27" s="37" t="s">
        <v>56</v>
      </c>
      <c r="Q27" s="35"/>
      <c r="R27" s="35"/>
      <c r="S27" s="35"/>
      <c r="T27" s="35"/>
      <c r="U27" s="35"/>
      <c r="V27" s="38">
        <f>SUM(O27/K27*100)</f>
        <v>126.31175454545456</v>
      </c>
      <c r="W27" s="35">
        <f>SUM(W28:W29)</f>
        <v>-69.40100000000001</v>
      </c>
      <c r="X27" s="39"/>
    </row>
    <row r="28" spans="1:24" s="40" customFormat="1" ht="81" customHeight="1" x14ac:dyDescent="0.25">
      <c r="A28" s="33" t="s">
        <v>12</v>
      </c>
      <c r="B28" s="37" t="s">
        <v>152</v>
      </c>
      <c r="C28" s="38">
        <v>40</v>
      </c>
      <c r="D28" s="38">
        <v>40</v>
      </c>
      <c r="E28" s="38"/>
      <c r="F28" s="38">
        <v>110</v>
      </c>
      <c r="G28" s="37" t="s">
        <v>153</v>
      </c>
      <c r="H28" s="35" t="s">
        <v>253</v>
      </c>
      <c r="I28" s="41" t="s">
        <v>254</v>
      </c>
      <c r="J28" s="38">
        <v>110</v>
      </c>
      <c r="K28" s="36">
        <f t="shared" ref="K28:K29" si="15">J28/0.93</f>
        <v>118.27956989247311</v>
      </c>
      <c r="L28" s="38">
        <v>29.832999999999998</v>
      </c>
      <c r="M28" s="38">
        <v>55.21</v>
      </c>
      <c r="N28" s="38">
        <v>0</v>
      </c>
      <c r="O28" s="38">
        <f>SUM(L28:N28)</f>
        <v>85.043000000000006</v>
      </c>
      <c r="P28" s="37" t="s">
        <v>56</v>
      </c>
      <c r="Q28" s="38">
        <f>MIN(C28:E28)</f>
        <v>40</v>
      </c>
      <c r="R28" s="38"/>
      <c r="S28" s="38"/>
      <c r="T28" s="38"/>
      <c r="U28" s="42">
        <f>SUM(O28-N28)/Q28*100</f>
        <v>212.60750000000002</v>
      </c>
      <c r="V28" s="42">
        <f>O28/K28*100+V29</f>
        <v>126.31175454545458</v>
      </c>
      <c r="W28" s="38">
        <f>SUM(Q28-(O28-N28))</f>
        <v>-45.043000000000006</v>
      </c>
      <c r="X28" s="39"/>
    </row>
    <row r="29" spans="1:24" s="40" customFormat="1" ht="78" customHeight="1" x14ac:dyDescent="0.25">
      <c r="A29" s="33" t="s">
        <v>13</v>
      </c>
      <c r="B29" s="37" t="s">
        <v>251</v>
      </c>
      <c r="C29" s="38">
        <v>40</v>
      </c>
      <c r="D29" s="38">
        <v>40</v>
      </c>
      <c r="E29" s="38"/>
      <c r="F29" s="35">
        <v>110</v>
      </c>
      <c r="G29" s="43" t="s">
        <v>154</v>
      </c>
      <c r="H29" s="35" t="s">
        <v>56</v>
      </c>
      <c r="I29" s="35">
        <v>1.79</v>
      </c>
      <c r="J29" s="38">
        <v>110</v>
      </c>
      <c r="K29" s="36">
        <f t="shared" si="15"/>
        <v>118.27956989247311</v>
      </c>
      <c r="L29" s="38">
        <v>0.88900000000000001</v>
      </c>
      <c r="M29" s="38">
        <v>63.469000000000001</v>
      </c>
      <c r="N29" s="44">
        <v>0</v>
      </c>
      <c r="O29" s="38">
        <f t="shared" ref="O29" si="16">SUM(L29:N29)</f>
        <v>64.358000000000004</v>
      </c>
      <c r="P29" s="37" t="s">
        <v>56</v>
      </c>
      <c r="Q29" s="38">
        <f t="shared" ref="Q29" si="17">MIN(C29:E29)</f>
        <v>40</v>
      </c>
      <c r="R29" s="38"/>
      <c r="S29" s="38"/>
      <c r="T29" s="38"/>
      <c r="U29" s="42">
        <f>SUM(O29-N29)/Q29*100</f>
        <v>160.89500000000001</v>
      </c>
      <c r="V29" s="42">
        <f>O29/K29*100</f>
        <v>54.411763636363645</v>
      </c>
      <c r="W29" s="38">
        <f>SUM(Q29-(O29-N29))</f>
        <v>-24.358000000000004</v>
      </c>
      <c r="X29" s="39"/>
    </row>
    <row r="30" spans="1:24" s="2" customFormat="1" ht="34.5" customHeight="1" x14ac:dyDescent="0.25">
      <c r="A30" s="85" t="s">
        <v>343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</row>
    <row r="31" spans="1:24" s="40" customFormat="1" ht="81" customHeight="1" x14ac:dyDescent="0.25">
      <c r="A31" s="33" t="s">
        <v>11</v>
      </c>
      <c r="B31" s="34" t="s">
        <v>410</v>
      </c>
      <c r="C31" s="35"/>
      <c r="D31" s="35"/>
      <c r="E31" s="35"/>
      <c r="F31" s="35">
        <v>110</v>
      </c>
      <c r="G31" s="35"/>
      <c r="H31" s="35" t="s">
        <v>252</v>
      </c>
      <c r="I31" s="35" t="s">
        <v>346</v>
      </c>
      <c r="J31" s="35">
        <v>70</v>
      </c>
      <c r="K31" s="36">
        <f>J31/0.93</f>
        <v>75.268817204301072</v>
      </c>
      <c r="L31" s="35">
        <f>SUM(L32:L33)</f>
        <v>30.721999999999998</v>
      </c>
      <c r="M31" s="35">
        <f t="shared" ref="M31:O31" si="18">SUM(M32:M33)</f>
        <v>118.679</v>
      </c>
      <c r="N31" s="35">
        <f t="shared" si="18"/>
        <v>0</v>
      </c>
      <c r="O31" s="35">
        <f t="shared" si="18"/>
        <v>149.40100000000001</v>
      </c>
      <c r="P31" s="37" t="s">
        <v>44</v>
      </c>
      <c r="Q31" s="35"/>
      <c r="R31" s="35"/>
      <c r="S31" s="35"/>
      <c r="T31" s="35"/>
      <c r="U31" s="35"/>
      <c r="V31" s="38">
        <f>SUM(O31/K31*100)</f>
        <v>198.48990000000001</v>
      </c>
      <c r="W31" s="35">
        <f>SUM(W32:W33)</f>
        <v>-69.40100000000001</v>
      </c>
      <c r="X31" s="39"/>
    </row>
    <row r="32" spans="1:24" s="40" customFormat="1" ht="75" x14ac:dyDescent="0.25">
      <c r="A32" s="33" t="s">
        <v>12</v>
      </c>
      <c r="B32" s="37" t="s">
        <v>152</v>
      </c>
      <c r="C32" s="38">
        <v>40</v>
      </c>
      <c r="D32" s="38">
        <v>40</v>
      </c>
      <c r="E32" s="38"/>
      <c r="F32" s="38">
        <v>110</v>
      </c>
      <c r="G32" s="45" t="s">
        <v>155</v>
      </c>
      <c r="H32" s="35" t="s">
        <v>157</v>
      </c>
      <c r="I32" s="41" t="s">
        <v>156</v>
      </c>
      <c r="J32" s="38">
        <v>70</v>
      </c>
      <c r="K32" s="36">
        <f>J32/0.93</f>
        <v>75.268817204301072</v>
      </c>
      <c r="L32" s="38">
        <v>29.832999999999998</v>
      </c>
      <c r="M32" s="38">
        <v>55.21</v>
      </c>
      <c r="N32" s="44">
        <v>0</v>
      </c>
      <c r="O32" s="38">
        <f>SUM(L32:N32)</f>
        <v>85.043000000000006</v>
      </c>
      <c r="P32" s="37" t="s">
        <v>44</v>
      </c>
      <c r="Q32" s="38">
        <f>MIN(C32:E32)</f>
        <v>40</v>
      </c>
      <c r="R32" s="38"/>
      <c r="S32" s="38"/>
      <c r="T32" s="38"/>
      <c r="U32" s="42">
        <f>SUM(O32-N32)/Q32*100</f>
        <v>212.60750000000002</v>
      </c>
      <c r="V32" s="42">
        <f>O32/K32*100+V33</f>
        <v>167.39746363636365</v>
      </c>
      <c r="W32" s="38">
        <f>SUM(Q32-(O32-N32))</f>
        <v>-45.043000000000006</v>
      </c>
      <c r="X32" s="39"/>
    </row>
    <row r="33" spans="1:24" s="40" customFormat="1" ht="78" customHeight="1" x14ac:dyDescent="0.25">
      <c r="A33" s="33" t="s">
        <v>13</v>
      </c>
      <c r="B33" s="37" t="s">
        <v>251</v>
      </c>
      <c r="C33" s="38">
        <v>40</v>
      </c>
      <c r="D33" s="38">
        <v>40</v>
      </c>
      <c r="E33" s="38"/>
      <c r="F33" s="35">
        <v>110</v>
      </c>
      <c r="G33" s="43" t="s">
        <v>411</v>
      </c>
      <c r="H33" s="35" t="s">
        <v>56</v>
      </c>
      <c r="I33" s="35">
        <v>1.79</v>
      </c>
      <c r="J33" s="38">
        <v>110</v>
      </c>
      <c r="K33" s="36">
        <f t="shared" ref="K33" si="19">J33/0.93</f>
        <v>118.27956989247311</v>
      </c>
      <c r="L33" s="38">
        <v>0.88900000000000001</v>
      </c>
      <c r="M33" s="38">
        <v>63.469000000000001</v>
      </c>
      <c r="N33" s="44">
        <v>0</v>
      </c>
      <c r="O33" s="38">
        <f t="shared" ref="O33" si="20">SUM(L33:N33)</f>
        <v>64.358000000000004</v>
      </c>
      <c r="P33" s="37" t="s">
        <v>56</v>
      </c>
      <c r="Q33" s="38">
        <f t="shared" ref="Q33" si="21">MIN(C33:E33)</f>
        <v>40</v>
      </c>
      <c r="R33" s="38"/>
      <c r="S33" s="38"/>
      <c r="T33" s="38"/>
      <c r="U33" s="42">
        <f>SUM(O33-N33)/Q33*100</f>
        <v>160.89500000000001</v>
      </c>
      <c r="V33" s="42">
        <f>O33/K33*100</f>
        <v>54.411763636363645</v>
      </c>
      <c r="W33" s="38">
        <f>SUM(Q33-(O33-N33))</f>
        <v>-24.358000000000004</v>
      </c>
      <c r="X33" s="39"/>
    </row>
    <row r="34" spans="1:24" s="2" customFormat="1" ht="34.5" customHeight="1" x14ac:dyDescent="0.25">
      <c r="A34" s="85" t="s">
        <v>71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</row>
    <row r="35" spans="1:24" s="23" customFormat="1" ht="90" x14ac:dyDescent="0.25">
      <c r="A35" s="16" t="s">
        <v>11</v>
      </c>
      <c r="B35" s="17" t="s">
        <v>72</v>
      </c>
      <c r="C35" s="18"/>
      <c r="D35" s="18"/>
      <c r="E35" s="18"/>
      <c r="F35" s="18">
        <v>110</v>
      </c>
      <c r="G35" s="18"/>
      <c r="H35" s="18" t="s">
        <v>195</v>
      </c>
      <c r="I35" s="18" t="s">
        <v>259</v>
      </c>
      <c r="J35" s="18">
        <v>60</v>
      </c>
      <c r="K35" s="19">
        <f>J35/0.93</f>
        <v>64.516129032258064</v>
      </c>
      <c r="L35" s="18">
        <f>SUM(L36:L42)</f>
        <v>6.8430000000000009</v>
      </c>
      <c r="M35" s="18">
        <f>SUM(M36:M42)</f>
        <v>10.434999999999999</v>
      </c>
      <c r="N35" s="18">
        <f>SUM(N36:N42)</f>
        <v>13.333</v>
      </c>
      <c r="O35" s="18">
        <f>SUM(O36:O42)</f>
        <v>30.611000000000004</v>
      </c>
      <c r="P35" s="20" t="s">
        <v>260</v>
      </c>
      <c r="Q35" s="18"/>
      <c r="R35" s="18"/>
      <c r="S35" s="18"/>
      <c r="T35" s="18"/>
      <c r="U35" s="18"/>
      <c r="V35" s="21">
        <f>SUM(O35/K35*100)</f>
        <v>47.447050000000004</v>
      </c>
      <c r="W35" s="18">
        <f>SUM(W37+W36+W40+W41+W42)</f>
        <v>10.027999999999999</v>
      </c>
      <c r="X35" s="22"/>
    </row>
    <row r="36" spans="1:24" s="23" customFormat="1" ht="30" x14ac:dyDescent="0.25">
      <c r="A36" s="16" t="s">
        <v>12</v>
      </c>
      <c r="B36" s="17"/>
      <c r="C36" s="21"/>
      <c r="D36" s="21"/>
      <c r="E36" s="21"/>
      <c r="F36" s="21">
        <v>110</v>
      </c>
      <c r="G36" s="72" t="s">
        <v>81</v>
      </c>
      <c r="H36" s="18" t="s">
        <v>80</v>
      </c>
      <c r="I36" s="18">
        <v>60.9</v>
      </c>
      <c r="J36" s="21">
        <v>60</v>
      </c>
      <c r="K36" s="19">
        <f t="shared" ref="K36:K42" si="22">J36/0.93</f>
        <v>64.516129032258064</v>
      </c>
      <c r="L36" s="21"/>
      <c r="M36" s="21"/>
      <c r="N36" s="21">
        <v>0</v>
      </c>
      <c r="O36" s="21">
        <f>SUM(L36:N36)</f>
        <v>0</v>
      </c>
      <c r="P36" s="27" t="s">
        <v>80</v>
      </c>
      <c r="Q36" s="21">
        <f>MIN(C36:E36)</f>
        <v>0</v>
      </c>
      <c r="R36" s="21"/>
      <c r="S36" s="21"/>
      <c r="T36" s="21"/>
      <c r="U36" s="28"/>
      <c r="V36" s="28">
        <f>O36/K36*100+V37</f>
        <v>47.447049999999997</v>
      </c>
      <c r="W36" s="21">
        <f>SUM(Q36-(O36-N36))</f>
        <v>0</v>
      </c>
      <c r="X36" s="22"/>
    </row>
    <row r="37" spans="1:24" s="23" customFormat="1" ht="30" x14ac:dyDescent="0.25">
      <c r="A37" s="16" t="s">
        <v>13</v>
      </c>
      <c r="B37" s="30" t="s">
        <v>73</v>
      </c>
      <c r="C37" s="21">
        <v>6.3</v>
      </c>
      <c r="D37" s="21">
        <v>6.3</v>
      </c>
      <c r="E37" s="21"/>
      <c r="F37" s="21">
        <v>110</v>
      </c>
      <c r="G37" s="73" t="s">
        <v>82</v>
      </c>
      <c r="H37" s="18" t="s">
        <v>80</v>
      </c>
      <c r="I37" s="18">
        <v>38.9</v>
      </c>
      <c r="J37" s="21">
        <v>60</v>
      </c>
      <c r="K37" s="19">
        <f t="shared" si="22"/>
        <v>64.516129032258064</v>
      </c>
      <c r="L37" s="21">
        <v>0.7</v>
      </c>
      <c r="M37" s="21">
        <v>1.105</v>
      </c>
      <c r="N37" s="21">
        <v>0</v>
      </c>
      <c r="O37" s="21">
        <f>SUM(L37:N37)</f>
        <v>1.8049999999999999</v>
      </c>
      <c r="P37" s="27" t="s">
        <v>351</v>
      </c>
      <c r="Q37" s="21">
        <f>MIN(C37:E37)</f>
        <v>6.3</v>
      </c>
      <c r="R37" s="21"/>
      <c r="S37" s="21"/>
      <c r="T37" s="21"/>
      <c r="U37" s="28">
        <f>SUM(O37-N37)/Q37*100</f>
        <v>28.650793650793648</v>
      </c>
      <c r="V37" s="28">
        <f>O37/K37*100+V38</f>
        <v>47.447049999999997</v>
      </c>
      <c r="W37" s="21">
        <f>SUM(Q37-(O37-N37))</f>
        <v>4.4950000000000001</v>
      </c>
      <c r="X37" s="22"/>
    </row>
    <row r="38" spans="1:24" s="23" customFormat="1" ht="45" x14ac:dyDescent="0.25">
      <c r="A38" s="16" t="s">
        <v>14</v>
      </c>
      <c r="B38" s="30" t="s">
        <v>74</v>
      </c>
      <c r="C38" s="21">
        <v>10</v>
      </c>
      <c r="D38" s="21">
        <v>10</v>
      </c>
      <c r="E38" s="21">
        <v>4</v>
      </c>
      <c r="F38" s="18">
        <v>110</v>
      </c>
      <c r="G38" s="72" t="s">
        <v>414</v>
      </c>
      <c r="H38" s="18" t="s">
        <v>258</v>
      </c>
      <c r="I38" s="18" t="s">
        <v>416</v>
      </c>
      <c r="J38" s="21">
        <v>60</v>
      </c>
      <c r="K38" s="19">
        <f t="shared" si="22"/>
        <v>64.516129032258064</v>
      </c>
      <c r="L38" s="61">
        <v>5.2770000000000001</v>
      </c>
      <c r="M38" s="61">
        <v>1.5289999999999999</v>
      </c>
      <c r="N38" s="26">
        <v>0</v>
      </c>
      <c r="O38" s="21">
        <f t="shared" ref="O38:O42" si="23">SUM(L38:N38)</f>
        <v>6.806</v>
      </c>
      <c r="P38" s="27" t="s">
        <v>352</v>
      </c>
      <c r="Q38" s="21">
        <v>10</v>
      </c>
      <c r="R38" s="21"/>
      <c r="S38" s="21"/>
      <c r="T38" s="21"/>
      <c r="U38" s="28">
        <f t="shared" ref="U38:U42" si="24">SUM(O38-N38)/Q38*100</f>
        <v>68.06</v>
      </c>
      <c r="V38" s="28">
        <f>O38/K38*100+V40</f>
        <v>44.649299999999997</v>
      </c>
      <c r="W38" s="21">
        <f t="shared" ref="W38:W42" si="25">SUM(Q38-(O38-N38))</f>
        <v>3.194</v>
      </c>
      <c r="X38" s="22"/>
    </row>
    <row r="39" spans="1:24" s="23" customFormat="1" ht="96" customHeight="1" x14ac:dyDescent="0.25">
      <c r="A39" s="16" t="s">
        <v>36</v>
      </c>
      <c r="B39" s="30" t="s">
        <v>413</v>
      </c>
      <c r="C39" s="21">
        <v>25</v>
      </c>
      <c r="D39" s="21"/>
      <c r="E39" s="21"/>
      <c r="F39" s="18"/>
      <c r="G39" s="72" t="s">
        <v>415</v>
      </c>
      <c r="H39" s="18" t="s">
        <v>44</v>
      </c>
      <c r="I39" s="18">
        <v>0.7</v>
      </c>
      <c r="J39" s="21"/>
      <c r="K39" s="19"/>
      <c r="L39" s="61"/>
      <c r="M39" s="61"/>
      <c r="N39" s="26"/>
      <c r="O39" s="21"/>
      <c r="P39" s="27" t="s">
        <v>44</v>
      </c>
      <c r="Q39" s="21"/>
      <c r="R39" s="21"/>
      <c r="S39" s="21"/>
      <c r="T39" s="21"/>
      <c r="U39" s="28"/>
      <c r="V39" s="28"/>
      <c r="W39" s="21"/>
      <c r="X39" s="22"/>
    </row>
    <row r="40" spans="1:24" s="23" customFormat="1" ht="45" x14ac:dyDescent="0.25">
      <c r="A40" s="16" t="s">
        <v>37</v>
      </c>
      <c r="B40" s="30" t="s">
        <v>75</v>
      </c>
      <c r="C40" s="21">
        <v>10</v>
      </c>
      <c r="D40" s="21"/>
      <c r="E40" s="21">
        <v>1.6</v>
      </c>
      <c r="F40" s="21">
        <v>110</v>
      </c>
      <c r="G40" s="72" t="s">
        <v>83</v>
      </c>
      <c r="H40" s="18" t="s">
        <v>80</v>
      </c>
      <c r="I40" s="18">
        <v>84.1</v>
      </c>
      <c r="J40" s="21">
        <v>60</v>
      </c>
      <c r="K40" s="19">
        <f t="shared" si="22"/>
        <v>64.516129032258064</v>
      </c>
      <c r="L40" s="21">
        <v>0.17799999999999999</v>
      </c>
      <c r="M40" s="21">
        <v>4.3999999999999997E-2</v>
      </c>
      <c r="N40" s="26">
        <v>0</v>
      </c>
      <c r="O40" s="21">
        <f t="shared" si="23"/>
        <v>0.22199999999999998</v>
      </c>
      <c r="P40" s="27" t="s">
        <v>353</v>
      </c>
      <c r="Q40" s="21">
        <f t="shared" ref="Q40:Q42" si="26">MIN(C40:E40)</f>
        <v>1.6</v>
      </c>
      <c r="R40" s="21"/>
      <c r="S40" s="21"/>
      <c r="T40" s="21"/>
      <c r="U40" s="28">
        <f t="shared" si="24"/>
        <v>13.874999999999998</v>
      </c>
      <c r="V40" s="28">
        <f>O40/K40*100+V41</f>
        <v>34.099999999999994</v>
      </c>
      <c r="W40" s="21">
        <f t="shared" si="25"/>
        <v>1.3780000000000001</v>
      </c>
      <c r="X40" s="22"/>
    </row>
    <row r="41" spans="1:24" s="23" customFormat="1" ht="75" x14ac:dyDescent="0.25">
      <c r="A41" s="16" t="s">
        <v>78</v>
      </c>
      <c r="B41" s="30" t="s">
        <v>76</v>
      </c>
      <c r="C41" s="21">
        <v>6.3</v>
      </c>
      <c r="D41" s="21">
        <v>6.3</v>
      </c>
      <c r="E41" s="21"/>
      <c r="F41" s="18">
        <v>110</v>
      </c>
      <c r="G41" s="72" t="s">
        <v>84</v>
      </c>
      <c r="H41" s="25" t="s">
        <v>80</v>
      </c>
      <c r="I41" s="18">
        <v>34.299999999999997</v>
      </c>
      <c r="J41" s="18">
        <v>60</v>
      </c>
      <c r="K41" s="19">
        <f t="shared" si="22"/>
        <v>64.516129032258064</v>
      </c>
      <c r="L41" s="21">
        <v>0.34399999999999997</v>
      </c>
      <c r="M41" s="21">
        <v>5.5069999999999997</v>
      </c>
      <c r="N41" s="26">
        <v>13.333</v>
      </c>
      <c r="O41" s="21">
        <f t="shared" si="23"/>
        <v>19.184000000000001</v>
      </c>
      <c r="P41" s="27" t="s">
        <v>354</v>
      </c>
      <c r="Q41" s="21">
        <f t="shared" si="26"/>
        <v>6.3</v>
      </c>
      <c r="R41" s="21"/>
      <c r="S41" s="21"/>
      <c r="T41" s="21"/>
      <c r="U41" s="28">
        <f t="shared" si="24"/>
        <v>92.873015873015888</v>
      </c>
      <c r="V41" s="28">
        <f>O41/K41*100+V42</f>
        <v>33.755899999999997</v>
      </c>
      <c r="W41" s="21">
        <f t="shared" si="25"/>
        <v>0.44899999999999896</v>
      </c>
      <c r="X41" s="22"/>
    </row>
    <row r="42" spans="1:24" s="23" customFormat="1" ht="45" x14ac:dyDescent="0.25">
      <c r="A42" s="16" t="s">
        <v>198</v>
      </c>
      <c r="B42" s="30" t="s">
        <v>77</v>
      </c>
      <c r="C42" s="21">
        <v>6.3</v>
      </c>
      <c r="D42" s="21">
        <v>6.3</v>
      </c>
      <c r="E42" s="21"/>
      <c r="F42" s="21">
        <v>110</v>
      </c>
      <c r="G42" s="72" t="s">
        <v>85</v>
      </c>
      <c r="H42" s="25" t="s">
        <v>80</v>
      </c>
      <c r="I42" s="18">
        <v>25.1</v>
      </c>
      <c r="J42" s="21">
        <v>60</v>
      </c>
      <c r="K42" s="19">
        <f t="shared" si="22"/>
        <v>64.516129032258064</v>
      </c>
      <c r="L42" s="21">
        <v>0.34399999999999997</v>
      </c>
      <c r="M42" s="21">
        <v>2.25</v>
      </c>
      <c r="N42" s="26">
        <v>0</v>
      </c>
      <c r="O42" s="21">
        <f t="shared" si="23"/>
        <v>2.5939999999999999</v>
      </c>
      <c r="P42" s="27" t="s">
        <v>355</v>
      </c>
      <c r="Q42" s="21">
        <f t="shared" si="26"/>
        <v>6.3</v>
      </c>
      <c r="R42" s="21"/>
      <c r="S42" s="21"/>
      <c r="T42" s="21"/>
      <c r="U42" s="28">
        <f t="shared" si="24"/>
        <v>41.174603174603178</v>
      </c>
      <c r="V42" s="28">
        <f>O42/K42*100</f>
        <v>4.0206999999999997</v>
      </c>
      <c r="W42" s="21">
        <f t="shared" si="25"/>
        <v>3.706</v>
      </c>
      <c r="X42" s="22"/>
    </row>
    <row r="43" spans="1:24" s="2" customFormat="1" ht="34.5" customHeight="1" x14ac:dyDescent="0.25">
      <c r="A43" s="85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</row>
    <row r="44" spans="1:24" s="23" customFormat="1" ht="71.25" x14ac:dyDescent="0.25">
      <c r="A44" s="16" t="s">
        <v>11</v>
      </c>
      <c r="B44" s="17" t="s">
        <v>87</v>
      </c>
      <c r="C44" s="18"/>
      <c r="D44" s="18"/>
      <c r="E44" s="18"/>
      <c r="F44" s="18">
        <v>110</v>
      </c>
      <c r="G44" s="18"/>
      <c r="H44" s="18" t="s">
        <v>31</v>
      </c>
      <c r="I44" s="18">
        <f>SUM(I45:I47)</f>
        <v>120.6</v>
      </c>
      <c r="J44" s="18">
        <v>60</v>
      </c>
      <c r="K44" s="19">
        <f>J44/0.93</f>
        <v>64.516129032258064</v>
      </c>
      <c r="L44" s="18">
        <f>SUM(L45:L47)</f>
        <v>11.387</v>
      </c>
      <c r="M44" s="18">
        <f>SUM(M45:M47)</f>
        <v>8.1289999999999996</v>
      </c>
      <c r="N44" s="18">
        <f>SUM(N45:N47)</f>
        <v>0</v>
      </c>
      <c r="O44" s="18">
        <f>SUM(O45:O47)</f>
        <v>19.515999999999998</v>
      </c>
      <c r="P44" s="20" t="s">
        <v>356</v>
      </c>
      <c r="Q44" s="18"/>
      <c r="R44" s="18"/>
      <c r="S44" s="18"/>
      <c r="T44" s="18"/>
      <c r="U44" s="18"/>
      <c r="V44" s="21">
        <f>SUM(O44/K44*100)</f>
        <v>30.2498</v>
      </c>
      <c r="W44" s="18">
        <f>SUM(W45:W46)</f>
        <v>9.8880000000000017</v>
      </c>
      <c r="X44" s="22"/>
    </row>
    <row r="45" spans="1:24" s="23" customFormat="1" ht="62.25" customHeight="1" x14ac:dyDescent="0.25">
      <c r="A45" s="16" t="s">
        <v>12</v>
      </c>
      <c r="B45" s="20" t="s">
        <v>88</v>
      </c>
      <c r="C45" s="21">
        <v>10</v>
      </c>
      <c r="D45" s="21">
        <v>10</v>
      </c>
      <c r="E45" s="21"/>
      <c r="F45" s="21">
        <v>110</v>
      </c>
      <c r="G45" s="72" t="s">
        <v>91</v>
      </c>
      <c r="H45" s="18" t="s">
        <v>31</v>
      </c>
      <c r="I45" s="18">
        <v>39.6</v>
      </c>
      <c r="J45" s="21">
        <v>60</v>
      </c>
      <c r="K45" s="19">
        <f t="shared" ref="K45:K47" si="27">J45/0.93</f>
        <v>64.516129032258064</v>
      </c>
      <c r="L45" s="21">
        <v>0.58799999999999997</v>
      </c>
      <c r="M45" s="21">
        <v>0.14399999999999999</v>
      </c>
      <c r="N45" s="21">
        <v>0</v>
      </c>
      <c r="O45" s="21">
        <f>SUM(L45:N45)</f>
        <v>0.73199999999999998</v>
      </c>
      <c r="P45" s="27" t="s">
        <v>357</v>
      </c>
      <c r="Q45" s="21">
        <f>MIN(C45:E45)</f>
        <v>10</v>
      </c>
      <c r="R45" s="21"/>
      <c r="S45" s="21"/>
      <c r="T45" s="21"/>
      <c r="U45" s="28">
        <f>SUM(O45-N45)/Q45*100</f>
        <v>7.32</v>
      </c>
      <c r="V45" s="28">
        <f>O45/K45*100+V46</f>
        <v>30.2498</v>
      </c>
      <c r="W45" s="21">
        <f>SUM(Q45-(O45-N45))</f>
        <v>9.2680000000000007</v>
      </c>
      <c r="X45" s="22"/>
    </row>
    <row r="46" spans="1:24" s="23" customFormat="1" ht="65.25" customHeight="1" x14ac:dyDescent="0.25">
      <c r="A46" s="16" t="s">
        <v>13</v>
      </c>
      <c r="B46" s="20" t="s">
        <v>89</v>
      </c>
      <c r="C46" s="21">
        <v>2.5</v>
      </c>
      <c r="D46" s="21">
        <v>2.5</v>
      </c>
      <c r="E46" s="21"/>
      <c r="F46" s="18">
        <v>110</v>
      </c>
      <c r="G46" s="73" t="s">
        <v>92</v>
      </c>
      <c r="H46" s="25" t="s">
        <v>31</v>
      </c>
      <c r="I46" s="18">
        <v>33</v>
      </c>
      <c r="J46" s="18">
        <v>60</v>
      </c>
      <c r="K46" s="19">
        <f t="shared" si="27"/>
        <v>64.516129032258064</v>
      </c>
      <c r="L46" s="21">
        <v>0.73299999999999998</v>
      </c>
      <c r="M46" s="21">
        <v>1.147</v>
      </c>
      <c r="N46" s="26">
        <v>0</v>
      </c>
      <c r="O46" s="21">
        <f>SUM(L46:N46)</f>
        <v>1.88</v>
      </c>
      <c r="P46" s="27" t="s">
        <v>358</v>
      </c>
      <c r="Q46" s="21">
        <f>MIN(C46:E46)</f>
        <v>2.5</v>
      </c>
      <c r="R46" s="21"/>
      <c r="S46" s="21"/>
      <c r="T46" s="21"/>
      <c r="U46" s="28">
        <f t="shared" ref="U46:U47" si="28">SUM(O46-N46)/Q46*100</f>
        <v>75.2</v>
      </c>
      <c r="V46" s="28">
        <f>O46/K46*100+V47</f>
        <v>29.115200000000002</v>
      </c>
      <c r="W46" s="21">
        <f t="shared" ref="W46:W47" si="29">SUM(Q46-(O46-N46))</f>
        <v>0.62000000000000011</v>
      </c>
      <c r="X46" s="22"/>
    </row>
    <row r="47" spans="1:24" s="40" customFormat="1" ht="67.5" customHeight="1" x14ac:dyDescent="0.25">
      <c r="A47" s="33" t="s">
        <v>14</v>
      </c>
      <c r="B47" s="37" t="s">
        <v>90</v>
      </c>
      <c r="C47" s="38">
        <v>16</v>
      </c>
      <c r="D47" s="38">
        <v>10</v>
      </c>
      <c r="E47" s="38"/>
      <c r="F47" s="38">
        <v>110</v>
      </c>
      <c r="G47" s="74" t="s">
        <v>93</v>
      </c>
      <c r="H47" s="75" t="s">
        <v>31</v>
      </c>
      <c r="I47" s="35">
        <v>48</v>
      </c>
      <c r="J47" s="38">
        <v>60</v>
      </c>
      <c r="K47" s="36">
        <f t="shared" si="27"/>
        <v>64.516129032258064</v>
      </c>
      <c r="L47" s="50">
        <v>10.066000000000001</v>
      </c>
      <c r="M47" s="50">
        <v>6.8380000000000001</v>
      </c>
      <c r="N47" s="44">
        <v>0</v>
      </c>
      <c r="O47" s="38">
        <f>SUM(L47:N47)</f>
        <v>16.904</v>
      </c>
      <c r="P47" s="71" t="s">
        <v>359</v>
      </c>
      <c r="Q47" s="38">
        <f>MIN(C47:E47)</f>
        <v>10</v>
      </c>
      <c r="R47" s="38"/>
      <c r="S47" s="38"/>
      <c r="T47" s="38"/>
      <c r="U47" s="42">
        <f t="shared" si="28"/>
        <v>169.04</v>
      </c>
      <c r="V47" s="42">
        <f>O47/K47*100</f>
        <v>26.201200000000004</v>
      </c>
      <c r="W47" s="38">
        <f t="shared" si="29"/>
        <v>-6.9039999999999999</v>
      </c>
      <c r="X47" s="39"/>
    </row>
    <row r="48" spans="1:24" s="2" customFormat="1" ht="34.5" customHeight="1" x14ac:dyDescent="0.25">
      <c r="A48" s="85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</row>
    <row r="49" spans="1:24" s="23" customFormat="1" ht="90" customHeight="1" x14ac:dyDescent="0.25">
      <c r="A49" s="16" t="s">
        <v>11</v>
      </c>
      <c r="B49" s="17" t="s">
        <v>95</v>
      </c>
      <c r="C49" s="18"/>
      <c r="D49" s="18"/>
      <c r="E49" s="18"/>
      <c r="F49" s="18">
        <v>110</v>
      </c>
      <c r="G49" s="18"/>
      <c r="H49" s="18" t="s">
        <v>262</v>
      </c>
      <c r="I49" s="18" t="s">
        <v>261</v>
      </c>
      <c r="J49" s="18">
        <v>60</v>
      </c>
      <c r="K49" s="19">
        <f>J49/0.93</f>
        <v>64.516129032258064</v>
      </c>
      <c r="L49" s="18">
        <f>SUM(L50:L55)</f>
        <v>19.756</v>
      </c>
      <c r="M49" s="18">
        <f>SUM(M50:M55)</f>
        <v>9.2249999999999996</v>
      </c>
      <c r="N49" s="18">
        <f>SUM(N50:N55)</f>
        <v>0</v>
      </c>
      <c r="O49" s="18">
        <f>SUM(O50:O55)</f>
        <v>28.980999999999998</v>
      </c>
      <c r="P49" s="20" t="s">
        <v>80</v>
      </c>
      <c r="Q49" s="18"/>
      <c r="R49" s="18"/>
      <c r="S49" s="18"/>
      <c r="T49" s="18"/>
      <c r="U49" s="18"/>
      <c r="V49" s="21">
        <f>SUM(O49/K49*100)</f>
        <v>44.920549999999999</v>
      </c>
      <c r="W49" s="18">
        <f>SUM(W50:W55)</f>
        <v>29.619000000000003</v>
      </c>
      <c r="X49" s="22"/>
    </row>
    <row r="50" spans="1:24" s="23" customFormat="1" ht="75" x14ac:dyDescent="0.25">
      <c r="A50" s="16" t="s">
        <v>12</v>
      </c>
      <c r="B50" s="20" t="s">
        <v>96</v>
      </c>
      <c r="C50" s="21">
        <v>10</v>
      </c>
      <c r="D50" s="21">
        <v>10</v>
      </c>
      <c r="E50" s="21"/>
      <c r="F50" s="21">
        <v>110</v>
      </c>
      <c r="G50" s="20" t="s">
        <v>109</v>
      </c>
      <c r="H50" s="18" t="s">
        <v>44</v>
      </c>
      <c r="I50" s="18">
        <v>23.3</v>
      </c>
      <c r="J50" s="21">
        <v>70</v>
      </c>
      <c r="K50" s="19">
        <f t="shared" ref="K50:K55" si="30">J50/0.93</f>
        <v>75.268817204301072</v>
      </c>
      <c r="L50" s="21">
        <v>5.1559999999999997</v>
      </c>
      <c r="M50" s="21">
        <v>0.41</v>
      </c>
      <c r="N50" s="21">
        <v>0</v>
      </c>
      <c r="O50" s="21">
        <f>SUM(L50:N50)</f>
        <v>5.5659999999999998</v>
      </c>
      <c r="P50" s="27" t="s">
        <v>360</v>
      </c>
      <c r="Q50" s="21">
        <f>MIN(C50:E50)</f>
        <v>10</v>
      </c>
      <c r="R50" s="21"/>
      <c r="S50" s="21"/>
      <c r="T50" s="21"/>
      <c r="U50" s="28">
        <f>SUM(O50-N50)/Q50*100</f>
        <v>55.66</v>
      </c>
      <c r="V50" s="28">
        <f>O50/K50*100+V51</f>
        <v>40.089642857142856</v>
      </c>
      <c r="W50" s="21">
        <f>SUM(Q50-(O50-N50))</f>
        <v>4.4340000000000002</v>
      </c>
      <c r="X50" s="22"/>
    </row>
    <row r="51" spans="1:24" s="23" customFormat="1" ht="90" x14ac:dyDescent="0.25">
      <c r="A51" s="16" t="s">
        <v>13</v>
      </c>
      <c r="B51" s="20" t="s">
        <v>97</v>
      </c>
      <c r="C51" s="21">
        <v>10</v>
      </c>
      <c r="D51" s="21">
        <v>10</v>
      </c>
      <c r="E51" s="21"/>
      <c r="F51" s="21">
        <v>110</v>
      </c>
      <c r="G51" s="32" t="s">
        <v>108</v>
      </c>
      <c r="H51" s="18" t="s">
        <v>57</v>
      </c>
      <c r="I51" s="18" t="s">
        <v>107</v>
      </c>
      <c r="J51" s="21">
        <v>60</v>
      </c>
      <c r="K51" s="19">
        <f t="shared" si="30"/>
        <v>64.516129032258064</v>
      </c>
      <c r="L51" s="21">
        <v>2.544</v>
      </c>
      <c r="M51" s="21">
        <v>1.0649999999999999</v>
      </c>
      <c r="N51" s="21">
        <v>0</v>
      </c>
      <c r="O51" s="21">
        <f>SUM(L51:N51)</f>
        <v>3.609</v>
      </c>
      <c r="P51" s="27" t="s">
        <v>361</v>
      </c>
      <c r="Q51" s="21">
        <f>MIN(C51:E51)</f>
        <v>10</v>
      </c>
      <c r="R51" s="21"/>
      <c r="S51" s="21"/>
      <c r="T51" s="21"/>
      <c r="U51" s="28">
        <f t="shared" ref="U51:U55" si="31">SUM(O51-N51)/Q51*100</f>
        <v>36.090000000000003</v>
      </c>
      <c r="V51" s="28">
        <f>O51/K51*100+V52</f>
        <v>32.694814285714287</v>
      </c>
      <c r="W51" s="21">
        <f t="shared" ref="W51:W55" si="32">SUM(Q51-(O51-N51))</f>
        <v>6.391</v>
      </c>
      <c r="X51" s="22"/>
    </row>
    <row r="52" spans="1:24" s="23" customFormat="1" ht="60" x14ac:dyDescent="0.25">
      <c r="A52" s="16" t="s">
        <v>14</v>
      </c>
      <c r="B52" s="20" t="s">
        <v>98</v>
      </c>
      <c r="C52" s="21">
        <v>10</v>
      </c>
      <c r="D52" s="21">
        <v>10</v>
      </c>
      <c r="E52" s="21"/>
      <c r="F52" s="18">
        <v>110</v>
      </c>
      <c r="G52" s="32" t="s">
        <v>106</v>
      </c>
      <c r="H52" s="18" t="s">
        <v>80</v>
      </c>
      <c r="I52" s="18">
        <v>81.599999999999994</v>
      </c>
      <c r="J52" s="21">
        <v>60</v>
      </c>
      <c r="K52" s="19">
        <f t="shared" si="30"/>
        <v>64.516129032258064</v>
      </c>
      <c r="L52" s="61">
        <v>2.7559999999999998</v>
      </c>
      <c r="M52" s="61">
        <v>0.79900000000000004</v>
      </c>
      <c r="N52" s="26">
        <v>0</v>
      </c>
      <c r="O52" s="21">
        <f t="shared" ref="O52:O55" si="33">SUM(L52:N52)</f>
        <v>3.5549999999999997</v>
      </c>
      <c r="P52" s="27" t="s">
        <v>362</v>
      </c>
      <c r="Q52" s="21">
        <f t="shared" ref="Q52:Q55" si="34">MIN(C52:E52)</f>
        <v>10</v>
      </c>
      <c r="R52" s="21"/>
      <c r="S52" s="21"/>
      <c r="T52" s="21"/>
      <c r="U52" s="28">
        <f t="shared" si="31"/>
        <v>35.549999999999997</v>
      </c>
      <c r="V52" s="28">
        <f>O52/K52*100+V53</f>
        <v>27.100864285714284</v>
      </c>
      <c r="W52" s="21">
        <f t="shared" si="32"/>
        <v>6.4450000000000003</v>
      </c>
      <c r="X52" s="22"/>
    </row>
    <row r="53" spans="1:24" s="23" customFormat="1" ht="75" x14ac:dyDescent="0.25">
      <c r="A53" s="16" t="s">
        <v>36</v>
      </c>
      <c r="B53" s="20" t="s">
        <v>99</v>
      </c>
      <c r="C53" s="21">
        <v>6.3</v>
      </c>
      <c r="D53" s="21">
        <v>6.3</v>
      </c>
      <c r="E53" s="21"/>
      <c r="F53" s="21">
        <v>110</v>
      </c>
      <c r="G53" s="32" t="s">
        <v>105</v>
      </c>
      <c r="H53" s="18" t="s">
        <v>44</v>
      </c>
      <c r="I53" s="18">
        <v>26.58</v>
      </c>
      <c r="J53" s="21">
        <v>70</v>
      </c>
      <c r="K53" s="19">
        <f t="shared" si="30"/>
        <v>75.268817204301072</v>
      </c>
      <c r="L53" s="21">
        <v>0.36699999999999999</v>
      </c>
      <c r="M53" s="21">
        <v>4.8000000000000001E-2</v>
      </c>
      <c r="N53" s="26">
        <v>0</v>
      </c>
      <c r="O53" s="21">
        <f t="shared" si="33"/>
        <v>0.41499999999999998</v>
      </c>
      <c r="P53" s="27" t="s">
        <v>363</v>
      </c>
      <c r="Q53" s="21">
        <f t="shared" si="34"/>
        <v>6.3</v>
      </c>
      <c r="R53" s="21"/>
      <c r="S53" s="21"/>
      <c r="T53" s="21"/>
      <c r="U53" s="28">
        <f t="shared" si="31"/>
        <v>6.5873015873015879</v>
      </c>
      <c r="V53" s="28">
        <f>O53/K53*100+V54</f>
        <v>21.590614285714285</v>
      </c>
      <c r="W53" s="21">
        <f t="shared" si="32"/>
        <v>5.8849999999999998</v>
      </c>
      <c r="X53" s="22"/>
    </row>
    <row r="54" spans="1:24" s="23" customFormat="1" ht="75" x14ac:dyDescent="0.25">
      <c r="A54" s="16" t="s">
        <v>37</v>
      </c>
      <c r="B54" s="20" t="s">
        <v>100</v>
      </c>
      <c r="C54" s="21">
        <v>10</v>
      </c>
      <c r="D54" s="21">
        <v>6.3</v>
      </c>
      <c r="E54" s="21"/>
      <c r="F54" s="18">
        <v>110</v>
      </c>
      <c r="G54" s="32" t="s">
        <v>104</v>
      </c>
      <c r="H54" s="25" t="s">
        <v>44</v>
      </c>
      <c r="I54" s="18">
        <v>31.2</v>
      </c>
      <c r="J54" s="18">
        <v>70</v>
      </c>
      <c r="K54" s="19">
        <f t="shared" si="30"/>
        <v>75.268817204301072</v>
      </c>
      <c r="L54" s="21">
        <v>1</v>
      </c>
      <c r="M54" s="21">
        <v>2.6509999999999998</v>
      </c>
      <c r="N54" s="26">
        <v>0</v>
      </c>
      <c r="O54" s="21">
        <f t="shared" si="33"/>
        <v>3.6509999999999998</v>
      </c>
      <c r="P54" s="27" t="s">
        <v>364</v>
      </c>
      <c r="Q54" s="21">
        <f t="shared" si="34"/>
        <v>6.3</v>
      </c>
      <c r="R54" s="21"/>
      <c r="S54" s="21"/>
      <c r="T54" s="21"/>
      <c r="U54" s="28">
        <f t="shared" si="31"/>
        <v>57.952380952380956</v>
      </c>
      <c r="V54" s="28">
        <f>O54/K54*100+V55</f>
        <v>21.039257142857142</v>
      </c>
      <c r="W54" s="21">
        <f t="shared" si="32"/>
        <v>2.649</v>
      </c>
      <c r="X54" s="22"/>
    </row>
    <row r="55" spans="1:24" s="23" customFormat="1" ht="60" x14ac:dyDescent="0.25">
      <c r="A55" s="16" t="s">
        <v>78</v>
      </c>
      <c r="B55" s="20" t="s">
        <v>69</v>
      </c>
      <c r="C55" s="21">
        <v>16</v>
      </c>
      <c r="D55" s="21">
        <v>16</v>
      </c>
      <c r="E55" s="21"/>
      <c r="F55" s="21">
        <v>110</v>
      </c>
      <c r="G55" s="32" t="s">
        <v>103</v>
      </c>
      <c r="H55" s="25" t="s">
        <v>101</v>
      </c>
      <c r="I55" s="18" t="s">
        <v>102</v>
      </c>
      <c r="J55" s="21">
        <v>70</v>
      </c>
      <c r="K55" s="19">
        <f t="shared" si="30"/>
        <v>75.268817204301072</v>
      </c>
      <c r="L55" s="21">
        <v>7.9329999999999998</v>
      </c>
      <c r="M55" s="21">
        <v>4.2519999999999998</v>
      </c>
      <c r="N55" s="26">
        <v>0</v>
      </c>
      <c r="O55" s="21">
        <f t="shared" si="33"/>
        <v>12.184999999999999</v>
      </c>
      <c r="P55" s="27" t="s">
        <v>365</v>
      </c>
      <c r="Q55" s="21">
        <f t="shared" si="34"/>
        <v>16</v>
      </c>
      <c r="R55" s="21"/>
      <c r="S55" s="21"/>
      <c r="T55" s="21"/>
      <c r="U55" s="28">
        <f t="shared" si="31"/>
        <v>76.156249999999986</v>
      </c>
      <c r="V55" s="28">
        <f>O55/K55*100</f>
        <v>16.188642857142856</v>
      </c>
      <c r="W55" s="21">
        <f t="shared" si="32"/>
        <v>3.8150000000000013</v>
      </c>
      <c r="X55" s="22"/>
    </row>
    <row r="56" spans="1:24" s="2" customFormat="1" ht="34.5" customHeight="1" x14ac:dyDescent="0.25">
      <c r="A56" s="85" t="s">
        <v>67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9"/>
    </row>
    <row r="57" spans="1:24" s="63" customFormat="1" ht="60" x14ac:dyDescent="0.25">
      <c r="A57" s="56" t="s">
        <v>11</v>
      </c>
      <c r="B57" s="57" t="s">
        <v>68</v>
      </c>
      <c r="C57" s="58"/>
      <c r="D57" s="58"/>
      <c r="E57" s="58"/>
      <c r="F57" s="58">
        <v>110</v>
      </c>
      <c r="G57" s="58"/>
      <c r="H57" s="58" t="s">
        <v>255</v>
      </c>
      <c r="I57" s="58" t="s">
        <v>348</v>
      </c>
      <c r="J57" s="58">
        <v>81</v>
      </c>
      <c r="K57" s="59">
        <f>J57/0.93</f>
        <v>87.096774193548384</v>
      </c>
      <c r="L57" s="58">
        <f>SUM(L58:L59)</f>
        <v>21.911000000000001</v>
      </c>
      <c r="M57" s="58">
        <f>SUM(M58:M59)</f>
        <v>12.228999999999999</v>
      </c>
      <c r="N57" s="58">
        <f>SUM(N58:N59)</f>
        <v>0</v>
      </c>
      <c r="O57" s="58">
        <f>SUM(O58:O59)</f>
        <v>34.14</v>
      </c>
      <c r="P57" s="60" t="s">
        <v>175</v>
      </c>
      <c r="Q57" s="58"/>
      <c r="R57" s="58"/>
      <c r="S57" s="58"/>
      <c r="T57" s="58"/>
      <c r="U57" s="58"/>
      <c r="V57" s="61">
        <f>SUM(O57/K57*100)</f>
        <v>39.19777777777778</v>
      </c>
      <c r="W57" s="58">
        <f>SUM(W58)</f>
        <v>3.8150000000000013</v>
      </c>
      <c r="X57" s="62"/>
    </row>
    <row r="58" spans="1:24" s="63" customFormat="1" ht="60" x14ac:dyDescent="0.25">
      <c r="A58" s="56" t="s">
        <v>12</v>
      </c>
      <c r="B58" s="60" t="s">
        <v>69</v>
      </c>
      <c r="C58" s="61">
        <v>16</v>
      </c>
      <c r="D58" s="61">
        <v>16</v>
      </c>
      <c r="E58" s="61"/>
      <c r="F58" s="61">
        <v>110</v>
      </c>
      <c r="G58" s="64" t="s">
        <v>257</v>
      </c>
      <c r="H58" s="65" t="s">
        <v>256</v>
      </c>
      <c r="I58" s="65" t="s">
        <v>348</v>
      </c>
      <c r="J58" s="61">
        <v>81</v>
      </c>
      <c r="K58" s="59">
        <f t="shared" ref="K58:K59" si="35">J58/0.93</f>
        <v>87.096774193548384</v>
      </c>
      <c r="L58" s="61">
        <v>7.9329999999999998</v>
      </c>
      <c r="M58" s="61">
        <v>4.2519999999999998</v>
      </c>
      <c r="N58" s="61">
        <v>0</v>
      </c>
      <c r="O58" s="61">
        <f>SUM(L58:N58)</f>
        <v>12.184999999999999</v>
      </c>
      <c r="P58" s="66" t="s">
        <v>349</v>
      </c>
      <c r="Q58" s="61">
        <f>MIN(C58:E58)</f>
        <v>16</v>
      </c>
      <c r="R58" s="61"/>
      <c r="S58" s="61"/>
      <c r="T58" s="61"/>
      <c r="U58" s="67">
        <f>SUM(O58-N58)/Q58*100</f>
        <v>76.156249999999986</v>
      </c>
      <c r="V58" s="67">
        <f>O58/K58*100+V59</f>
        <v>39.197777777777773</v>
      </c>
      <c r="W58" s="61">
        <f>SUM(Q58-(O58-N58))</f>
        <v>3.8150000000000013</v>
      </c>
      <c r="X58" s="62"/>
    </row>
    <row r="59" spans="1:24" s="52" customFormat="1" ht="75" x14ac:dyDescent="0.25">
      <c r="A59" s="46" t="s">
        <v>13</v>
      </c>
      <c r="B59" s="49" t="s">
        <v>70</v>
      </c>
      <c r="C59" s="50">
        <v>16</v>
      </c>
      <c r="D59" s="50">
        <v>16</v>
      </c>
      <c r="E59" s="50"/>
      <c r="F59" s="47">
        <v>110</v>
      </c>
      <c r="G59" s="68" t="s">
        <v>347</v>
      </c>
      <c r="H59" s="47" t="s">
        <v>175</v>
      </c>
      <c r="I59" s="53"/>
      <c r="J59" s="50">
        <v>81</v>
      </c>
      <c r="K59" s="48">
        <f t="shared" si="35"/>
        <v>87.096774193548384</v>
      </c>
      <c r="L59" s="50">
        <v>13.978</v>
      </c>
      <c r="M59" s="50">
        <v>7.9770000000000003</v>
      </c>
      <c r="N59" s="69">
        <v>0</v>
      </c>
      <c r="O59" s="50">
        <f t="shared" ref="O59" si="36">SUM(L59:N59)</f>
        <v>21.954999999999998</v>
      </c>
      <c r="P59" s="54" t="s">
        <v>350</v>
      </c>
      <c r="Q59" s="50">
        <f t="shared" ref="Q59" si="37">MIN(C59:E59)</f>
        <v>16</v>
      </c>
      <c r="R59" s="50"/>
      <c r="S59" s="50"/>
      <c r="T59" s="50"/>
      <c r="U59" s="55">
        <f>SUM(O59-N59)/Q59*100</f>
        <v>137.21875</v>
      </c>
      <c r="V59" s="55">
        <f>O59/K59*100</f>
        <v>25.207592592592594</v>
      </c>
      <c r="W59" s="50">
        <f>SUM(Q59-(O59-N59))</f>
        <v>-5.9549999999999983</v>
      </c>
      <c r="X59" s="51"/>
    </row>
    <row r="60" spans="1:24" s="2" customFormat="1" ht="34.5" customHeight="1" x14ac:dyDescent="0.25">
      <c r="A60" s="85" t="s">
        <v>374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9"/>
    </row>
    <row r="61" spans="1:24" s="23" customFormat="1" ht="28.5" x14ac:dyDescent="0.25">
      <c r="A61" s="16" t="s">
        <v>11</v>
      </c>
      <c r="B61" s="17" t="s">
        <v>158</v>
      </c>
      <c r="C61" s="18"/>
      <c r="D61" s="18"/>
      <c r="E61" s="18"/>
      <c r="F61" s="18">
        <v>110</v>
      </c>
      <c r="G61" s="18"/>
      <c r="H61" s="18" t="s">
        <v>113</v>
      </c>
      <c r="I61" s="18">
        <v>8</v>
      </c>
      <c r="J61" s="18">
        <v>70</v>
      </c>
      <c r="K61" s="19">
        <f>J61/0.93</f>
        <v>75.268817204301072</v>
      </c>
      <c r="L61" s="18">
        <f>SUM(L62:L62)</f>
        <v>13.978</v>
      </c>
      <c r="M61" s="18">
        <f>SUM(M62:M62)</f>
        <v>7.9770000000000003</v>
      </c>
      <c r="N61" s="18">
        <f>SUM(N62:N62)</f>
        <v>0</v>
      </c>
      <c r="O61" s="18">
        <f>SUM(O62:O62)</f>
        <v>21.954999999999998</v>
      </c>
      <c r="P61" s="20" t="s">
        <v>44</v>
      </c>
      <c r="Q61" s="18"/>
      <c r="R61" s="18"/>
      <c r="S61" s="18"/>
      <c r="T61" s="18"/>
      <c r="U61" s="18"/>
      <c r="V61" s="21">
        <f>SUM(O61/K61*100)</f>
        <v>29.168785714285711</v>
      </c>
      <c r="W61" s="18">
        <f>SUM(W62:W62)</f>
        <v>-5.9549999999999983</v>
      </c>
      <c r="X61" s="22"/>
    </row>
    <row r="62" spans="1:24" s="40" customFormat="1" ht="30" x14ac:dyDescent="0.25">
      <c r="A62" s="33" t="s">
        <v>12</v>
      </c>
      <c r="B62" s="37" t="s">
        <v>70</v>
      </c>
      <c r="C62" s="38">
        <v>16</v>
      </c>
      <c r="D62" s="38">
        <v>16</v>
      </c>
      <c r="E62" s="38"/>
      <c r="F62" s="38">
        <v>110</v>
      </c>
      <c r="G62" s="70" t="s">
        <v>159</v>
      </c>
      <c r="H62" s="35" t="s">
        <v>113</v>
      </c>
      <c r="I62" s="35">
        <v>8</v>
      </c>
      <c r="J62" s="38">
        <v>70</v>
      </c>
      <c r="K62" s="36">
        <f t="shared" ref="K62" si="38">J62/0.93</f>
        <v>75.268817204301072</v>
      </c>
      <c r="L62" s="38">
        <v>13.978</v>
      </c>
      <c r="M62" s="38">
        <v>7.9770000000000003</v>
      </c>
      <c r="N62" s="38">
        <v>0</v>
      </c>
      <c r="O62" s="38">
        <f>SUM(L62:N62)</f>
        <v>21.954999999999998</v>
      </c>
      <c r="P62" s="71" t="s">
        <v>373</v>
      </c>
      <c r="Q62" s="38">
        <f>MIN(C62:E62)</f>
        <v>16</v>
      </c>
      <c r="R62" s="38"/>
      <c r="S62" s="38"/>
      <c r="T62" s="38"/>
      <c r="U62" s="42">
        <f>SUM(O62-N62)/Q62*100</f>
        <v>137.21875</v>
      </c>
      <c r="V62" s="42">
        <f>O62/K62*100</f>
        <v>29.168785714285711</v>
      </c>
      <c r="W62" s="38">
        <f>SUM(Q62-(O62-N62))</f>
        <v>-5.9549999999999983</v>
      </c>
      <c r="X62" s="39"/>
    </row>
    <row r="63" spans="1:24" s="2" customFormat="1" ht="34.5" customHeight="1" x14ac:dyDescent="0.25">
      <c r="A63" s="85" t="s">
        <v>110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9"/>
    </row>
    <row r="64" spans="1:24" s="23" customFormat="1" ht="93" customHeight="1" x14ac:dyDescent="0.25">
      <c r="A64" s="16" t="s">
        <v>11</v>
      </c>
      <c r="B64" s="17" t="s">
        <v>111</v>
      </c>
      <c r="C64" s="18"/>
      <c r="D64" s="18"/>
      <c r="E64" s="18"/>
      <c r="F64" s="18">
        <v>110</v>
      </c>
      <c r="G64" s="18"/>
      <c r="H64" s="18" t="s">
        <v>264</v>
      </c>
      <c r="I64" s="18">
        <v>2.7</v>
      </c>
      <c r="J64" s="18">
        <v>70</v>
      </c>
      <c r="K64" s="19">
        <f>J64/0.93</f>
        <v>75.268817204301072</v>
      </c>
      <c r="L64" s="18">
        <f>SUM(L65:L65)</f>
        <v>21</v>
      </c>
      <c r="M64" s="18">
        <f>SUM(M65:M65)</f>
        <v>0</v>
      </c>
      <c r="N64" s="18">
        <f>SUM(N65:N65)</f>
        <v>0</v>
      </c>
      <c r="O64" s="18">
        <f>SUM(O65:O65)</f>
        <v>21</v>
      </c>
      <c r="P64" s="20" t="s">
        <v>44</v>
      </c>
      <c r="Q64" s="18"/>
      <c r="R64" s="18"/>
      <c r="S64" s="18"/>
      <c r="T64" s="18"/>
      <c r="U64" s="18"/>
      <c r="V64" s="21">
        <f>SUM(O64/K64*100)</f>
        <v>27.900000000000002</v>
      </c>
      <c r="W64" s="18">
        <f>SUM(W65:W65)</f>
        <v>10.5</v>
      </c>
      <c r="X64" s="22"/>
    </row>
    <row r="65" spans="1:26" s="23" customFormat="1" ht="62.25" customHeight="1" x14ac:dyDescent="0.25">
      <c r="A65" s="16" t="s">
        <v>12</v>
      </c>
      <c r="B65" s="20" t="s">
        <v>263</v>
      </c>
      <c r="C65" s="21">
        <v>31.5</v>
      </c>
      <c r="D65" s="21">
        <v>31.5</v>
      </c>
      <c r="E65" s="21"/>
      <c r="F65" s="21">
        <v>110</v>
      </c>
      <c r="G65" s="30" t="s">
        <v>112</v>
      </c>
      <c r="H65" s="18" t="s">
        <v>264</v>
      </c>
      <c r="I65" s="18">
        <v>2.7</v>
      </c>
      <c r="J65" s="21">
        <v>70</v>
      </c>
      <c r="K65" s="19">
        <f t="shared" ref="K65" si="39">J65/0.93</f>
        <v>75.268817204301072</v>
      </c>
      <c r="L65" s="21">
        <v>21</v>
      </c>
      <c r="M65" s="21">
        <v>0</v>
      </c>
      <c r="N65" s="21">
        <v>0</v>
      </c>
      <c r="O65" s="21">
        <f>SUM(L65:N65)</f>
        <v>21</v>
      </c>
      <c r="P65" s="20" t="s">
        <v>44</v>
      </c>
      <c r="Q65" s="21">
        <f>MIN(C65:E65)</f>
        <v>31.5</v>
      </c>
      <c r="R65" s="21"/>
      <c r="S65" s="21"/>
      <c r="T65" s="21"/>
      <c r="U65" s="28">
        <f>SUM(O65-N65)/Q65*100</f>
        <v>66.666666666666657</v>
      </c>
      <c r="V65" s="28">
        <f>O65/K65*100</f>
        <v>27.900000000000002</v>
      </c>
      <c r="W65" s="21">
        <f>SUM(Q65-(O65-N65))</f>
        <v>10.5</v>
      </c>
      <c r="X65" s="22"/>
    </row>
    <row r="66" spans="1:26" s="2" customFormat="1" ht="34.5" customHeight="1" x14ac:dyDescent="0.25">
      <c r="A66" s="85" t="s">
        <v>114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9"/>
    </row>
    <row r="67" spans="1:26" s="23" customFormat="1" ht="93" customHeight="1" x14ac:dyDescent="0.25">
      <c r="A67" s="16" t="s">
        <v>11</v>
      </c>
      <c r="B67" s="17" t="s">
        <v>115</v>
      </c>
      <c r="C67" s="18"/>
      <c r="D67" s="18"/>
      <c r="E67" s="18"/>
      <c r="F67" s="18">
        <v>110</v>
      </c>
      <c r="G67" s="18"/>
      <c r="H67" s="18" t="s">
        <v>265</v>
      </c>
      <c r="I67" s="18">
        <v>0.45</v>
      </c>
      <c r="J67" s="18">
        <v>48</v>
      </c>
      <c r="K67" s="19">
        <f>J67/0.93</f>
        <v>51.612903225806448</v>
      </c>
      <c r="L67" s="18">
        <f>SUM(L68:L68)</f>
        <v>2.7909999999999999</v>
      </c>
      <c r="M67" s="18">
        <f t="shared" ref="M67:O67" si="40">SUM(M68:M68)</f>
        <v>0.42299999999999999</v>
      </c>
      <c r="N67" s="18">
        <f t="shared" si="40"/>
        <v>0</v>
      </c>
      <c r="O67" s="18">
        <f t="shared" si="40"/>
        <v>3.214</v>
      </c>
      <c r="P67" s="20" t="s">
        <v>266</v>
      </c>
      <c r="Q67" s="18"/>
      <c r="R67" s="18"/>
      <c r="S67" s="18"/>
      <c r="T67" s="18"/>
      <c r="U67" s="18"/>
      <c r="V67" s="21">
        <f>SUM(O67/K67*100)</f>
        <v>6.227125</v>
      </c>
      <c r="W67" s="18">
        <f>SUM(W68:W68)</f>
        <v>6.7859999999999996</v>
      </c>
      <c r="X67" s="22"/>
      <c r="Y67" s="76"/>
      <c r="Z67" s="76"/>
    </row>
    <row r="68" spans="1:26" s="23" customFormat="1" ht="30" x14ac:dyDescent="0.25">
      <c r="A68" s="16" t="s">
        <v>12</v>
      </c>
      <c r="B68" s="20" t="s">
        <v>117</v>
      </c>
      <c r="C68" s="21">
        <v>10</v>
      </c>
      <c r="D68" s="21">
        <v>10</v>
      </c>
      <c r="E68" s="21"/>
      <c r="F68" s="21">
        <v>110</v>
      </c>
      <c r="G68" s="72" t="s">
        <v>116</v>
      </c>
      <c r="H68" s="18" t="s">
        <v>265</v>
      </c>
      <c r="I68" s="18">
        <v>0.45</v>
      </c>
      <c r="J68" s="21">
        <v>92</v>
      </c>
      <c r="K68" s="19">
        <f t="shared" ref="K68" si="41">J68/0.93</f>
        <v>98.924731182795696</v>
      </c>
      <c r="L68" s="21">
        <v>2.7909999999999999</v>
      </c>
      <c r="M68" s="21">
        <v>0.42299999999999999</v>
      </c>
      <c r="N68" s="21">
        <v>0</v>
      </c>
      <c r="O68" s="21">
        <f>SUM(L68:N68)</f>
        <v>3.214</v>
      </c>
      <c r="P68" s="27" t="s">
        <v>266</v>
      </c>
      <c r="Q68" s="21">
        <f>MIN(C68:E68)</f>
        <v>10</v>
      </c>
      <c r="R68" s="21"/>
      <c r="S68" s="21"/>
      <c r="T68" s="21"/>
      <c r="U68" s="28">
        <f>SUM(O68-N68)/Q68*100</f>
        <v>32.14</v>
      </c>
      <c r="V68" s="28">
        <f>O68/K68*100</f>
        <v>3.2489347826086958</v>
      </c>
      <c r="W68" s="21">
        <f>SUM(Q68-(O68-N68))</f>
        <v>6.7859999999999996</v>
      </c>
      <c r="X68" s="22"/>
      <c r="Y68" s="76"/>
      <c r="Z68" s="76"/>
    </row>
    <row r="69" spans="1:26" s="2" customFormat="1" ht="34.5" customHeight="1" x14ac:dyDescent="0.25">
      <c r="A69" s="85" t="s">
        <v>119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9"/>
    </row>
    <row r="70" spans="1:26" s="23" customFormat="1" ht="81" customHeight="1" x14ac:dyDescent="0.25">
      <c r="A70" s="16" t="s">
        <v>11</v>
      </c>
      <c r="B70" s="77" t="s">
        <v>120</v>
      </c>
      <c r="C70" s="18"/>
      <c r="D70" s="18"/>
      <c r="E70" s="18"/>
      <c r="F70" s="18">
        <v>110</v>
      </c>
      <c r="G70" s="18"/>
      <c r="H70" s="18" t="s">
        <v>126</v>
      </c>
      <c r="I70" s="18" t="s">
        <v>267</v>
      </c>
      <c r="J70" s="18">
        <v>70</v>
      </c>
      <c r="K70" s="19">
        <f>J70/0.93</f>
        <v>75.268817204301072</v>
      </c>
      <c r="L70" s="18">
        <f>SUM(L71:L72)</f>
        <v>2.3109999999999999</v>
      </c>
      <c r="M70" s="18">
        <f>SUM(M71:M72)</f>
        <v>0.13400000000000001</v>
      </c>
      <c r="N70" s="18">
        <f>SUM(N71:N72)</f>
        <v>0</v>
      </c>
      <c r="O70" s="18">
        <f>SUM(O71:O72)</f>
        <v>2.4450000000000003</v>
      </c>
      <c r="P70" s="20" t="s">
        <v>366</v>
      </c>
      <c r="Q70" s="18"/>
      <c r="R70" s="18"/>
      <c r="S70" s="18"/>
      <c r="T70" s="18"/>
      <c r="U70" s="18"/>
      <c r="V70" s="21">
        <f>SUM(O70/K70*100)</f>
        <v>3.2483571428571429</v>
      </c>
      <c r="W70" s="18">
        <f>SUM(W71:W72)</f>
        <v>13.855</v>
      </c>
      <c r="X70" s="22"/>
    </row>
    <row r="71" spans="1:26" s="23" customFormat="1" ht="45" x14ac:dyDescent="0.25">
      <c r="A71" s="16" t="s">
        <v>12</v>
      </c>
      <c r="B71" s="20" t="s">
        <v>121</v>
      </c>
      <c r="C71" s="21">
        <v>6.3</v>
      </c>
      <c r="D71" s="21"/>
      <c r="E71" s="21"/>
      <c r="F71" s="21">
        <v>110</v>
      </c>
      <c r="G71" s="20" t="s">
        <v>123</v>
      </c>
      <c r="H71" s="18" t="s">
        <v>125</v>
      </c>
      <c r="I71" s="18">
        <v>90.6</v>
      </c>
      <c r="J71" s="21">
        <v>70</v>
      </c>
      <c r="K71" s="19">
        <f t="shared" ref="K71:K72" si="42">J71/0.93</f>
        <v>75.268817204301072</v>
      </c>
      <c r="L71" s="21">
        <v>1.3109999999999999</v>
      </c>
      <c r="M71" s="21">
        <v>4.8000000000000001E-2</v>
      </c>
      <c r="N71" s="21">
        <v>0</v>
      </c>
      <c r="O71" s="21">
        <f>SUM(L71:N71)</f>
        <v>1.359</v>
      </c>
      <c r="P71" s="27" t="s">
        <v>367</v>
      </c>
      <c r="Q71" s="21">
        <f>MIN(C71:E71)</f>
        <v>6.3</v>
      </c>
      <c r="R71" s="21"/>
      <c r="S71" s="21"/>
      <c r="T71" s="21"/>
      <c r="U71" s="28">
        <f>SUM(O71-N71)/Q71*100</f>
        <v>21.571428571428573</v>
      </c>
      <c r="V71" s="28">
        <f>O71/K71*100+V72</f>
        <v>3.2483571428571429</v>
      </c>
      <c r="W71" s="21">
        <f>SUM(Q71-(O71-N71))</f>
        <v>4.9409999999999998</v>
      </c>
      <c r="X71" s="22"/>
    </row>
    <row r="72" spans="1:26" s="23" customFormat="1" ht="30" x14ac:dyDescent="0.25">
      <c r="A72" s="16" t="s">
        <v>13</v>
      </c>
      <c r="B72" s="20" t="s">
        <v>122</v>
      </c>
      <c r="C72" s="21">
        <v>10</v>
      </c>
      <c r="D72" s="21"/>
      <c r="E72" s="21"/>
      <c r="F72" s="18">
        <v>110</v>
      </c>
      <c r="G72" s="32" t="s">
        <v>124</v>
      </c>
      <c r="H72" s="18" t="s">
        <v>44</v>
      </c>
      <c r="I72" s="18">
        <v>33.9</v>
      </c>
      <c r="J72" s="21">
        <v>70</v>
      </c>
      <c r="K72" s="19">
        <f t="shared" si="42"/>
        <v>75.268817204301072</v>
      </c>
      <c r="L72" s="21">
        <v>1</v>
      </c>
      <c r="M72" s="21">
        <v>8.5999999999999993E-2</v>
      </c>
      <c r="N72" s="26">
        <v>0</v>
      </c>
      <c r="O72" s="21">
        <f>SUM(L72:N72)</f>
        <v>1.0860000000000001</v>
      </c>
      <c r="P72" s="27" t="s">
        <v>44</v>
      </c>
      <c r="Q72" s="21">
        <f t="shared" ref="Q72" si="43">MIN(C72:E72)</f>
        <v>10</v>
      </c>
      <c r="R72" s="21"/>
      <c r="S72" s="21"/>
      <c r="T72" s="21"/>
      <c r="U72" s="28">
        <f>SUM(O72-N72)/Q72*100</f>
        <v>10.86</v>
      </c>
      <c r="V72" s="28">
        <f>O72/K72*100</f>
        <v>1.4428285714285716</v>
      </c>
      <c r="W72" s="21">
        <f>SUM(Q72-(O72-N72))</f>
        <v>8.9139999999999997</v>
      </c>
      <c r="X72" s="22"/>
    </row>
    <row r="73" spans="1:26" s="2" customFormat="1" ht="34.5" customHeight="1" x14ac:dyDescent="0.25">
      <c r="A73" s="85" t="s">
        <v>127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9"/>
    </row>
    <row r="74" spans="1:26" s="23" customFormat="1" ht="71.25" x14ac:dyDescent="0.25">
      <c r="A74" s="16" t="s">
        <v>11</v>
      </c>
      <c r="B74" s="17" t="s">
        <v>128</v>
      </c>
      <c r="C74" s="18"/>
      <c r="D74" s="18"/>
      <c r="E74" s="18"/>
      <c r="F74" s="18">
        <v>110</v>
      </c>
      <c r="G74" s="18"/>
      <c r="H74" s="18" t="s">
        <v>274</v>
      </c>
      <c r="I74" s="18" t="s">
        <v>273</v>
      </c>
      <c r="J74" s="18">
        <v>48</v>
      </c>
      <c r="K74" s="19">
        <f>J74/0.93</f>
        <v>51.612903225806448</v>
      </c>
      <c r="L74" s="18">
        <f>SUM(L75:L81)</f>
        <v>13.709</v>
      </c>
      <c r="M74" s="18">
        <f>SUM(M75:M81)</f>
        <v>1.9339999999999999</v>
      </c>
      <c r="N74" s="18">
        <f>SUM(N75:N81)</f>
        <v>0</v>
      </c>
      <c r="O74" s="18">
        <f>SUM(O75:O81)</f>
        <v>15.643000000000001</v>
      </c>
      <c r="P74" s="20" t="s">
        <v>43</v>
      </c>
      <c r="Q74" s="18"/>
      <c r="R74" s="18"/>
      <c r="S74" s="18"/>
      <c r="T74" s="18"/>
      <c r="U74" s="18"/>
      <c r="V74" s="21">
        <f>SUM(O74/K74*100)</f>
        <v>30.3083125</v>
      </c>
      <c r="W74" s="18">
        <f>SUM(W75:W81)</f>
        <v>38.157000000000004</v>
      </c>
      <c r="X74" s="22"/>
    </row>
    <row r="75" spans="1:26" s="23" customFormat="1" ht="30" x14ac:dyDescent="0.25">
      <c r="A75" s="16" t="s">
        <v>12</v>
      </c>
      <c r="B75" s="78"/>
      <c r="C75" s="21"/>
      <c r="D75" s="21"/>
      <c r="E75" s="21"/>
      <c r="F75" s="21">
        <v>110</v>
      </c>
      <c r="G75" s="72" t="s">
        <v>268</v>
      </c>
      <c r="H75" s="18" t="s">
        <v>43</v>
      </c>
      <c r="I75" s="18">
        <v>66.8</v>
      </c>
      <c r="J75" s="21">
        <v>48</v>
      </c>
      <c r="K75" s="19">
        <f>J75/0.93</f>
        <v>51.612903225806448</v>
      </c>
      <c r="L75" s="21"/>
      <c r="M75" s="21"/>
      <c r="N75" s="21">
        <v>0</v>
      </c>
      <c r="O75" s="21">
        <f>SUM(L75:N75)</f>
        <v>0</v>
      </c>
      <c r="P75" s="27" t="s">
        <v>43</v>
      </c>
      <c r="Q75" s="21">
        <f>MIN(C75:E75)</f>
        <v>0</v>
      </c>
      <c r="R75" s="21"/>
      <c r="S75" s="21"/>
      <c r="T75" s="21"/>
      <c r="U75" s="28"/>
      <c r="V75" s="28">
        <f t="shared" ref="V75:V80" si="44">O75/K75*100+V76</f>
        <v>18.711910124798713</v>
      </c>
      <c r="W75" s="21">
        <f>SUM(Q75-(O75-N75))</f>
        <v>0</v>
      </c>
      <c r="X75" s="22"/>
    </row>
    <row r="76" spans="1:26" s="23" customFormat="1" ht="67.5" customHeight="1" x14ac:dyDescent="0.25">
      <c r="A76" s="16" t="s">
        <v>13</v>
      </c>
      <c r="B76" s="20" t="s">
        <v>129</v>
      </c>
      <c r="C76" s="21">
        <v>10</v>
      </c>
      <c r="D76" s="21">
        <v>10</v>
      </c>
      <c r="E76" s="21"/>
      <c r="F76" s="21">
        <v>110</v>
      </c>
      <c r="G76" s="73" t="s">
        <v>368</v>
      </c>
      <c r="H76" s="18" t="s">
        <v>43</v>
      </c>
      <c r="I76" s="18">
        <v>0.3</v>
      </c>
      <c r="J76" s="21">
        <v>48</v>
      </c>
      <c r="K76" s="19">
        <f>J76/0.93</f>
        <v>51.612903225806448</v>
      </c>
      <c r="L76" s="21">
        <v>1.897</v>
      </c>
      <c r="M76" s="21">
        <v>0.308</v>
      </c>
      <c r="N76" s="21">
        <v>0</v>
      </c>
      <c r="O76" s="21">
        <f>SUM(L76:N76)</f>
        <v>2.2050000000000001</v>
      </c>
      <c r="P76" s="27" t="s">
        <v>43</v>
      </c>
      <c r="Q76" s="21">
        <f>MIN(C76:E76)</f>
        <v>10</v>
      </c>
      <c r="R76" s="21"/>
      <c r="S76" s="21"/>
      <c r="T76" s="21"/>
      <c r="U76" s="28">
        <f>SUM(O76-N76)/Q76*100</f>
        <v>22.05</v>
      </c>
      <c r="V76" s="28">
        <f t="shared" si="44"/>
        <v>18.711910124798713</v>
      </c>
      <c r="W76" s="21">
        <f t="shared" ref="W76:W81" si="45">SUM(Q76-(O76-N76))</f>
        <v>7.7949999999999999</v>
      </c>
      <c r="X76" s="22"/>
    </row>
    <row r="77" spans="1:26" s="23" customFormat="1" ht="30" x14ac:dyDescent="0.25">
      <c r="A77" s="16" t="s">
        <v>14</v>
      </c>
      <c r="B77" s="20" t="s">
        <v>130</v>
      </c>
      <c r="C77" s="21"/>
      <c r="D77" s="21"/>
      <c r="E77" s="21"/>
      <c r="F77" s="18">
        <v>110</v>
      </c>
      <c r="G77" s="73" t="s">
        <v>269</v>
      </c>
      <c r="H77" s="18" t="s">
        <v>135</v>
      </c>
      <c r="I77" s="18" t="s">
        <v>136</v>
      </c>
      <c r="J77" s="21">
        <v>48</v>
      </c>
      <c r="K77" s="19">
        <f t="shared" ref="K77:K81" si="46">J77/0.93</f>
        <v>51.612903225806448</v>
      </c>
      <c r="L77" s="21">
        <v>0</v>
      </c>
      <c r="M77" s="61">
        <v>0</v>
      </c>
      <c r="N77" s="26">
        <v>0</v>
      </c>
      <c r="O77" s="21">
        <f t="shared" ref="O77:O81" si="47">SUM(L77:N77)</f>
        <v>0</v>
      </c>
      <c r="P77" s="27" t="s">
        <v>369</v>
      </c>
      <c r="Q77" s="21">
        <f t="shared" ref="Q77:Q81" si="48">MIN(C77:E77)</f>
        <v>0</v>
      </c>
      <c r="R77" s="21"/>
      <c r="S77" s="21"/>
      <c r="T77" s="21"/>
      <c r="U77" s="28"/>
      <c r="V77" s="28">
        <f t="shared" si="44"/>
        <v>14.439722624798712</v>
      </c>
      <c r="W77" s="21">
        <f t="shared" si="45"/>
        <v>0</v>
      </c>
      <c r="X77" s="22"/>
    </row>
    <row r="78" spans="1:26" s="23" customFormat="1" ht="90" x14ac:dyDescent="0.25">
      <c r="A78" s="16" t="s">
        <v>36</v>
      </c>
      <c r="B78" s="20" t="s">
        <v>131</v>
      </c>
      <c r="C78" s="21">
        <v>25</v>
      </c>
      <c r="D78" s="21">
        <v>25</v>
      </c>
      <c r="E78" s="21"/>
      <c r="F78" s="21">
        <v>110</v>
      </c>
      <c r="G78" s="73" t="s">
        <v>137</v>
      </c>
      <c r="H78" s="29" t="s">
        <v>138</v>
      </c>
      <c r="I78" s="18" t="s">
        <v>270</v>
      </c>
      <c r="J78" s="21">
        <v>92</v>
      </c>
      <c r="K78" s="19">
        <f t="shared" si="46"/>
        <v>98.924731182795696</v>
      </c>
      <c r="L78" s="61">
        <v>4.3410000000000002</v>
      </c>
      <c r="M78" s="21">
        <v>1.534</v>
      </c>
      <c r="N78" s="26">
        <v>0</v>
      </c>
      <c r="O78" s="21">
        <f t="shared" si="47"/>
        <v>5.875</v>
      </c>
      <c r="P78" s="27" t="s">
        <v>370</v>
      </c>
      <c r="Q78" s="21">
        <f t="shared" si="48"/>
        <v>25</v>
      </c>
      <c r="R78" s="21"/>
      <c r="S78" s="21"/>
      <c r="T78" s="21"/>
      <c r="U78" s="28">
        <f t="shared" ref="U78:U81" si="49">SUM(O78-N78)/Q78*100</f>
        <v>23.5</v>
      </c>
      <c r="V78" s="28">
        <f t="shared" si="44"/>
        <v>14.439722624798712</v>
      </c>
      <c r="W78" s="21">
        <f t="shared" si="45"/>
        <v>19.125</v>
      </c>
      <c r="X78" s="22"/>
    </row>
    <row r="79" spans="1:26" s="23" customFormat="1" ht="60" x14ac:dyDescent="0.25">
      <c r="A79" s="16" t="s">
        <v>37</v>
      </c>
      <c r="B79" s="20" t="s">
        <v>132</v>
      </c>
      <c r="C79" s="21">
        <v>10</v>
      </c>
      <c r="D79" s="21">
        <v>10</v>
      </c>
      <c r="E79" s="21"/>
      <c r="F79" s="18">
        <v>110</v>
      </c>
      <c r="G79" s="73" t="s">
        <v>140</v>
      </c>
      <c r="H79" s="29" t="s">
        <v>141</v>
      </c>
      <c r="I79" s="29" t="s">
        <v>139</v>
      </c>
      <c r="J79" s="18">
        <v>92</v>
      </c>
      <c r="K79" s="19">
        <f t="shared" si="46"/>
        <v>98.924731182795696</v>
      </c>
      <c r="L79" s="21">
        <v>1.329</v>
      </c>
      <c r="M79" s="21">
        <v>1E-3</v>
      </c>
      <c r="N79" s="26">
        <v>0</v>
      </c>
      <c r="O79" s="21">
        <f t="shared" si="47"/>
        <v>1.3299999999999998</v>
      </c>
      <c r="P79" s="27" t="s">
        <v>371</v>
      </c>
      <c r="Q79" s="21">
        <f t="shared" si="48"/>
        <v>10</v>
      </c>
      <c r="R79" s="21"/>
      <c r="S79" s="21"/>
      <c r="T79" s="21"/>
      <c r="U79" s="28">
        <f t="shared" si="49"/>
        <v>13.299999999999997</v>
      </c>
      <c r="V79" s="28">
        <f t="shared" si="44"/>
        <v>8.5008639291465382</v>
      </c>
      <c r="W79" s="21">
        <f t="shared" si="45"/>
        <v>8.67</v>
      </c>
      <c r="X79" s="22"/>
    </row>
    <row r="80" spans="1:26" s="23" customFormat="1" ht="60" x14ac:dyDescent="0.25">
      <c r="A80" s="16" t="s">
        <v>78</v>
      </c>
      <c r="B80" s="20" t="s">
        <v>133</v>
      </c>
      <c r="C80" s="21">
        <v>10</v>
      </c>
      <c r="D80" s="21">
        <v>6.3</v>
      </c>
      <c r="E80" s="21"/>
      <c r="F80" s="18"/>
      <c r="G80" s="79" t="s">
        <v>144</v>
      </c>
      <c r="H80" s="80" t="s">
        <v>142</v>
      </c>
      <c r="I80" s="18" t="s">
        <v>143</v>
      </c>
      <c r="J80" s="18">
        <v>81</v>
      </c>
      <c r="K80" s="19">
        <f t="shared" si="46"/>
        <v>87.096774193548384</v>
      </c>
      <c r="L80" s="21">
        <v>6</v>
      </c>
      <c r="M80" s="21">
        <v>0</v>
      </c>
      <c r="N80" s="26">
        <v>0</v>
      </c>
      <c r="O80" s="21">
        <f t="shared" si="47"/>
        <v>6</v>
      </c>
      <c r="P80" s="27" t="s">
        <v>175</v>
      </c>
      <c r="Q80" s="21">
        <f t="shared" si="48"/>
        <v>6.3</v>
      </c>
      <c r="R80" s="21"/>
      <c r="S80" s="21"/>
      <c r="T80" s="21"/>
      <c r="U80" s="28">
        <f t="shared" si="49"/>
        <v>95.238095238095241</v>
      </c>
      <c r="V80" s="28">
        <f t="shared" si="44"/>
        <v>7.156407407407408</v>
      </c>
      <c r="W80" s="21">
        <f t="shared" si="45"/>
        <v>0.29999999999999982</v>
      </c>
      <c r="X80" s="22"/>
    </row>
    <row r="81" spans="1:24" s="23" customFormat="1" ht="120" x14ac:dyDescent="0.25">
      <c r="A81" s="16" t="s">
        <v>198</v>
      </c>
      <c r="B81" s="20" t="s">
        <v>134</v>
      </c>
      <c r="C81" s="21">
        <v>10</v>
      </c>
      <c r="D81" s="21"/>
      <c r="E81" s="21">
        <v>2.5</v>
      </c>
      <c r="F81" s="21">
        <v>110</v>
      </c>
      <c r="G81" s="73" t="s">
        <v>272</v>
      </c>
      <c r="H81" s="80" t="s">
        <v>145</v>
      </c>
      <c r="I81" s="18" t="s">
        <v>271</v>
      </c>
      <c r="J81" s="21">
        <v>81</v>
      </c>
      <c r="K81" s="19">
        <f t="shared" si="46"/>
        <v>87.096774193548384</v>
      </c>
      <c r="L81" s="21">
        <v>0.14199999999999999</v>
      </c>
      <c r="M81" s="21">
        <v>9.0999999999999998E-2</v>
      </c>
      <c r="N81" s="26">
        <v>0</v>
      </c>
      <c r="O81" s="21">
        <f t="shared" si="47"/>
        <v>0.23299999999999998</v>
      </c>
      <c r="P81" s="27" t="s">
        <v>175</v>
      </c>
      <c r="Q81" s="21">
        <f t="shared" si="48"/>
        <v>2.5</v>
      </c>
      <c r="R81" s="21"/>
      <c r="S81" s="21"/>
      <c r="T81" s="21"/>
      <c r="U81" s="28">
        <f t="shared" si="49"/>
        <v>9.3199999999999985</v>
      </c>
      <c r="V81" s="28">
        <f>O81/K81*100</f>
        <v>0.26751851851851849</v>
      </c>
      <c r="W81" s="21">
        <f t="shared" si="45"/>
        <v>2.2669999999999999</v>
      </c>
      <c r="X81" s="22"/>
    </row>
    <row r="82" spans="1:24" s="2" customFormat="1" ht="34.5" customHeight="1" x14ac:dyDescent="0.25">
      <c r="A82" s="85" t="s">
        <v>146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9"/>
    </row>
    <row r="83" spans="1:24" s="23" customFormat="1" ht="28.5" x14ac:dyDescent="0.25">
      <c r="A83" s="16" t="s">
        <v>11</v>
      </c>
      <c r="B83" s="17" t="s">
        <v>147</v>
      </c>
      <c r="C83" s="18"/>
      <c r="D83" s="18"/>
      <c r="E83" s="18"/>
      <c r="F83" s="18">
        <v>110</v>
      </c>
      <c r="G83" s="18"/>
      <c r="H83" s="18" t="s">
        <v>43</v>
      </c>
      <c r="I83" s="18">
        <v>15.7</v>
      </c>
      <c r="J83" s="18">
        <v>48</v>
      </c>
      <c r="K83" s="19">
        <f>J83/0.93</f>
        <v>51.612903225806448</v>
      </c>
      <c r="L83" s="18">
        <f t="shared" ref="L83:N83" si="50">SUM(L84)</f>
        <v>1.897</v>
      </c>
      <c r="M83" s="18">
        <f t="shared" si="50"/>
        <v>0.308</v>
      </c>
      <c r="N83" s="18">
        <f t="shared" si="50"/>
        <v>0</v>
      </c>
      <c r="O83" s="18">
        <f>SUM(O84)</f>
        <v>2.2050000000000001</v>
      </c>
      <c r="P83" s="20" t="s">
        <v>43</v>
      </c>
      <c r="Q83" s="18"/>
      <c r="R83" s="18"/>
      <c r="S83" s="18"/>
      <c r="T83" s="18"/>
      <c r="U83" s="18"/>
      <c r="V83" s="21">
        <f>SUM(O83/K83*100)</f>
        <v>4.2721875000000002</v>
      </c>
      <c r="W83" s="18">
        <f>SUM(W84)</f>
        <v>7.7949999999999999</v>
      </c>
      <c r="X83" s="22"/>
    </row>
    <row r="84" spans="1:24" s="23" customFormat="1" ht="30" x14ac:dyDescent="0.25">
      <c r="A84" s="16" t="s">
        <v>12</v>
      </c>
      <c r="B84" s="20" t="s">
        <v>129</v>
      </c>
      <c r="C84" s="21">
        <v>10</v>
      </c>
      <c r="D84" s="21">
        <v>10</v>
      </c>
      <c r="E84" s="21"/>
      <c r="F84" s="21">
        <v>110</v>
      </c>
      <c r="G84" s="72" t="s">
        <v>148</v>
      </c>
      <c r="H84" s="18" t="s">
        <v>43</v>
      </c>
      <c r="I84" s="18">
        <v>15.7</v>
      </c>
      <c r="J84" s="21">
        <v>48</v>
      </c>
      <c r="K84" s="19">
        <f>J84/0.93</f>
        <v>51.612903225806448</v>
      </c>
      <c r="L84" s="21">
        <v>1.897</v>
      </c>
      <c r="M84" s="21">
        <v>0.308</v>
      </c>
      <c r="N84" s="21">
        <v>0</v>
      </c>
      <c r="O84" s="21">
        <f>SUM(L84:N84)</f>
        <v>2.2050000000000001</v>
      </c>
      <c r="P84" s="27" t="s">
        <v>43</v>
      </c>
      <c r="Q84" s="21">
        <f>MIN(C84:E84)</f>
        <v>10</v>
      </c>
      <c r="R84" s="21"/>
      <c r="S84" s="21"/>
      <c r="T84" s="21"/>
      <c r="U84" s="28">
        <f>SUM(O84-N84)/Q84*100</f>
        <v>22.05</v>
      </c>
      <c r="V84" s="28">
        <f>O84/K84*100</f>
        <v>4.2721875000000002</v>
      </c>
      <c r="W84" s="21">
        <f>SUM(Q84-(O84-N84))</f>
        <v>7.7949999999999999</v>
      </c>
      <c r="X84" s="22"/>
    </row>
    <row r="85" spans="1:24" s="2" customFormat="1" ht="34.5" customHeight="1" x14ac:dyDescent="0.25">
      <c r="A85" s="85" t="s">
        <v>150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9"/>
    </row>
    <row r="86" spans="1:24" s="23" customFormat="1" ht="105" x14ac:dyDescent="0.25">
      <c r="A86" s="16" t="s">
        <v>11</v>
      </c>
      <c r="B86" s="17" t="s">
        <v>275</v>
      </c>
      <c r="C86" s="18"/>
      <c r="D86" s="18"/>
      <c r="E86" s="18"/>
      <c r="F86" s="18">
        <v>110</v>
      </c>
      <c r="G86" s="18"/>
      <c r="H86" s="18" t="s">
        <v>113</v>
      </c>
      <c r="I86" s="18">
        <v>52</v>
      </c>
      <c r="J86" s="18">
        <v>70</v>
      </c>
      <c r="K86" s="19">
        <f>J86/0.93</f>
        <v>75.268817204301072</v>
      </c>
      <c r="L86" s="18">
        <f>SUM(L87:L87)</f>
        <v>24</v>
      </c>
      <c r="M86" s="18">
        <f>SUM(M87:M87)</f>
        <v>0</v>
      </c>
      <c r="N86" s="18">
        <f>SUM(N87:N87)</f>
        <v>0</v>
      </c>
      <c r="O86" s="18">
        <f>SUM(O87:O87)</f>
        <v>24</v>
      </c>
      <c r="P86" s="20" t="s">
        <v>276</v>
      </c>
      <c r="Q86" s="18"/>
      <c r="R86" s="18"/>
      <c r="S86" s="18"/>
      <c r="T86" s="18"/>
      <c r="U86" s="18"/>
      <c r="V86" s="21">
        <f>SUM(O86/K86*100)</f>
        <v>31.88571428571429</v>
      </c>
      <c r="W86" s="18">
        <f>SUM(W87:W87)</f>
        <v>0</v>
      </c>
      <c r="X86" s="22"/>
    </row>
    <row r="87" spans="1:24" s="23" customFormat="1" ht="66" customHeight="1" x14ac:dyDescent="0.25">
      <c r="A87" s="16" t="s">
        <v>12</v>
      </c>
      <c r="B87" s="20" t="s">
        <v>372</v>
      </c>
      <c r="C87" s="21"/>
      <c r="D87" s="21"/>
      <c r="E87" s="21"/>
      <c r="F87" s="18">
        <v>110</v>
      </c>
      <c r="G87" s="32" t="s">
        <v>151</v>
      </c>
      <c r="H87" s="18" t="s">
        <v>113</v>
      </c>
      <c r="I87" s="18">
        <v>52</v>
      </c>
      <c r="J87" s="18">
        <v>70</v>
      </c>
      <c r="K87" s="19">
        <f t="shared" ref="K87" si="51">J87/0.93</f>
        <v>75.268817204301072</v>
      </c>
      <c r="L87" s="21">
        <v>24</v>
      </c>
      <c r="M87" s="21">
        <v>0</v>
      </c>
      <c r="N87" s="26"/>
      <c r="O87" s="21">
        <f>SUM(L87:N87)</f>
        <v>24</v>
      </c>
      <c r="P87" s="18" t="s">
        <v>44</v>
      </c>
      <c r="Q87" s="21"/>
      <c r="R87" s="21"/>
      <c r="S87" s="21"/>
      <c r="T87" s="21"/>
      <c r="U87" s="28"/>
      <c r="V87" s="28">
        <f>O87/K87*100</f>
        <v>31.88571428571429</v>
      </c>
      <c r="W87" s="21"/>
      <c r="X87" s="22"/>
    </row>
    <row r="88" spans="1:24" s="2" customFormat="1" ht="34.5" customHeight="1" x14ac:dyDescent="0.25">
      <c r="A88" s="85" t="s">
        <v>277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9"/>
    </row>
    <row r="89" spans="1:24" s="23" customFormat="1" ht="120" x14ac:dyDescent="0.25">
      <c r="A89" s="16" t="s">
        <v>11</v>
      </c>
      <c r="B89" s="17" t="s">
        <v>149</v>
      </c>
      <c r="C89" s="18"/>
      <c r="D89" s="18"/>
      <c r="E89" s="18"/>
      <c r="F89" s="18">
        <v>110</v>
      </c>
      <c r="G89" s="18"/>
      <c r="H89" s="18" t="s">
        <v>284</v>
      </c>
      <c r="I89" s="18">
        <f>SUM(I90:I91)</f>
        <v>53.2</v>
      </c>
      <c r="J89" s="18">
        <v>60</v>
      </c>
      <c r="K89" s="19">
        <f>J89/0.93</f>
        <v>64.516129032258064</v>
      </c>
      <c r="L89" s="18">
        <f>SUM(L90)</f>
        <v>24</v>
      </c>
      <c r="M89" s="18">
        <f>SUM(M90:M91)</f>
        <v>0.32500000000000001</v>
      </c>
      <c r="N89" s="18"/>
      <c r="O89" s="18">
        <f>SUM(L89:N89)</f>
        <v>24.324999999999999</v>
      </c>
      <c r="P89" s="20" t="s">
        <v>283</v>
      </c>
      <c r="Q89" s="18"/>
      <c r="R89" s="18"/>
      <c r="S89" s="18"/>
      <c r="T89" s="18"/>
      <c r="U89" s="18"/>
      <c r="V89" s="21">
        <f>SUM(O89/K89*100)</f>
        <v>37.703749999999999</v>
      </c>
      <c r="W89" s="18">
        <f>SUM(W90:W91)</f>
        <v>1.764</v>
      </c>
      <c r="X89" s="22"/>
    </row>
    <row r="90" spans="1:24" s="23" customFormat="1" ht="60" x14ac:dyDescent="0.25">
      <c r="A90" s="16" t="s">
        <v>12</v>
      </c>
      <c r="B90" s="20" t="s">
        <v>278</v>
      </c>
      <c r="C90" s="21"/>
      <c r="D90" s="21"/>
      <c r="E90" s="21"/>
      <c r="F90" s="21">
        <v>110</v>
      </c>
      <c r="G90" s="73" t="s">
        <v>280</v>
      </c>
      <c r="H90" s="18" t="s">
        <v>44</v>
      </c>
      <c r="I90" s="18">
        <v>33.5</v>
      </c>
      <c r="J90" s="21">
        <v>70</v>
      </c>
      <c r="K90" s="19">
        <v>75.3</v>
      </c>
      <c r="L90" s="21">
        <v>24</v>
      </c>
      <c r="M90" s="21">
        <v>0</v>
      </c>
      <c r="N90" s="21">
        <v>0</v>
      </c>
      <c r="O90" s="21">
        <f>SUM(L90:N90)</f>
        <v>24</v>
      </c>
      <c r="P90" s="27"/>
      <c r="Q90" s="21"/>
      <c r="R90" s="21"/>
      <c r="S90" s="21"/>
      <c r="T90" s="21"/>
      <c r="U90" s="28"/>
      <c r="V90" s="28">
        <f>O90/K90*100</f>
        <v>31.872509960159363</v>
      </c>
      <c r="W90" s="21"/>
      <c r="X90" s="22"/>
    </row>
    <row r="91" spans="1:24" s="23" customFormat="1" ht="30" x14ac:dyDescent="0.25">
      <c r="A91" s="16" t="s">
        <v>13</v>
      </c>
      <c r="B91" s="20" t="s">
        <v>279</v>
      </c>
      <c r="C91" s="21">
        <v>2.5</v>
      </c>
      <c r="D91" s="21">
        <v>6.3</v>
      </c>
      <c r="E91" s="21"/>
      <c r="F91" s="18">
        <v>110</v>
      </c>
      <c r="G91" s="73" t="s">
        <v>281</v>
      </c>
      <c r="H91" s="18" t="s">
        <v>113</v>
      </c>
      <c r="I91" s="18">
        <v>19.7</v>
      </c>
      <c r="J91" s="18">
        <v>70</v>
      </c>
      <c r="K91" s="19">
        <f t="shared" ref="K91" si="52">J91/0.93</f>
        <v>75.268817204301072</v>
      </c>
      <c r="L91" s="21">
        <v>0.41099999999999998</v>
      </c>
      <c r="M91" s="21">
        <v>0.32500000000000001</v>
      </c>
      <c r="N91" s="26">
        <v>0</v>
      </c>
      <c r="O91" s="21">
        <f>SUM(L91:N91)</f>
        <v>0.73599999999999999</v>
      </c>
      <c r="P91" s="27" t="s">
        <v>282</v>
      </c>
      <c r="Q91" s="21">
        <f>MIN(C91:E91)</f>
        <v>2.5</v>
      </c>
      <c r="R91" s="21"/>
      <c r="S91" s="21"/>
      <c r="T91" s="21"/>
      <c r="U91" s="28">
        <f>SUM(O91-N91)/Q91*100</f>
        <v>29.439999999999998</v>
      </c>
      <c r="V91" s="28">
        <f>O91/K91*100</f>
        <v>0.97782857142857149</v>
      </c>
      <c r="W91" s="21">
        <f>SUM(Q91-(O91-N91))</f>
        <v>1.764</v>
      </c>
      <c r="X91" s="22"/>
    </row>
    <row r="92" spans="1:24" s="2" customFormat="1" ht="34.5" customHeight="1" x14ac:dyDescent="0.25">
      <c r="A92" s="85" t="s">
        <v>168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9"/>
    </row>
    <row r="93" spans="1:24" s="23" customFormat="1" ht="75" x14ac:dyDescent="0.25">
      <c r="A93" s="16" t="s">
        <v>11</v>
      </c>
      <c r="B93" s="17" t="s">
        <v>160</v>
      </c>
      <c r="C93" s="18"/>
      <c r="D93" s="18"/>
      <c r="E93" s="18"/>
      <c r="F93" s="18">
        <v>110</v>
      </c>
      <c r="G93" s="18"/>
      <c r="H93" s="18" t="s">
        <v>286</v>
      </c>
      <c r="I93" s="18" t="s">
        <v>285</v>
      </c>
      <c r="J93" s="18">
        <v>60</v>
      </c>
      <c r="K93" s="19">
        <f>J93/0.93</f>
        <v>64.516129032258064</v>
      </c>
      <c r="L93" s="18">
        <f>SUM(L94:L94)</f>
        <v>11.188000000000001</v>
      </c>
      <c r="M93" s="18">
        <f>SUM(M94:M94)</f>
        <v>4.0759999999999996</v>
      </c>
      <c r="N93" s="18">
        <f>SUM(N94:N94)</f>
        <v>0</v>
      </c>
      <c r="O93" s="18">
        <f>SUM(O94:O94)</f>
        <v>15.263999999999999</v>
      </c>
      <c r="P93" s="20" t="s">
        <v>80</v>
      </c>
      <c r="Q93" s="18"/>
      <c r="R93" s="18"/>
      <c r="S93" s="18"/>
      <c r="T93" s="18"/>
      <c r="U93" s="18"/>
      <c r="V93" s="21">
        <f>SUM(O93/K93*100)</f>
        <v>23.659199999999998</v>
      </c>
      <c r="W93" s="18">
        <f>SUM(W94:W94)</f>
        <v>0.73600000000000065</v>
      </c>
      <c r="X93" s="22"/>
    </row>
    <row r="94" spans="1:24" s="23" customFormat="1" ht="75" x14ac:dyDescent="0.25">
      <c r="A94" s="16" t="s">
        <v>12</v>
      </c>
      <c r="B94" s="20" t="s">
        <v>161</v>
      </c>
      <c r="C94" s="21">
        <v>16</v>
      </c>
      <c r="D94" s="21">
        <v>16</v>
      </c>
      <c r="E94" s="21"/>
      <c r="F94" s="21">
        <v>110</v>
      </c>
      <c r="G94" s="72" t="s">
        <v>164</v>
      </c>
      <c r="H94" s="80" t="s">
        <v>163</v>
      </c>
      <c r="I94" s="80" t="s">
        <v>165</v>
      </c>
      <c r="J94" s="21">
        <v>60</v>
      </c>
      <c r="K94" s="19">
        <f t="shared" ref="K94" si="53">J94/0.93</f>
        <v>64.516129032258064</v>
      </c>
      <c r="L94" s="21">
        <v>11.188000000000001</v>
      </c>
      <c r="M94" s="21">
        <v>4.0759999999999996</v>
      </c>
      <c r="N94" s="21">
        <v>0</v>
      </c>
      <c r="O94" s="21">
        <f>SUM(L94:N94)</f>
        <v>15.263999999999999</v>
      </c>
      <c r="P94" s="27" t="s">
        <v>375</v>
      </c>
      <c r="Q94" s="21">
        <f>MIN(C94:E94)</f>
        <v>16</v>
      </c>
      <c r="R94" s="21"/>
      <c r="S94" s="21"/>
      <c r="T94" s="21"/>
      <c r="U94" s="28">
        <f>SUM(O94-N94)/Q94*100</f>
        <v>95.399999999999991</v>
      </c>
      <c r="V94" s="28">
        <f>O94/K94*100</f>
        <v>23.659199999999998</v>
      </c>
      <c r="W94" s="21">
        <f>SUM(Q94-(O94-N94))</f>
        <v>0.73600000000000065</v>
      </c>
      <c r="X94" s="22"/>
    </row>
    <row r="95" spans="1:24" s="2" customFormat="1" ht="34.5" customHeight="1" x14ac:dyDescent="0.25">
      <c r="A95" s="85" t="s">
        <v>166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9"/>
    </row>
    <row r="96" spans="1:24" s="23" customFormat="1" ht="42.75" x14ac:dyDescent="0.25">
      <c r="A96" s="16" t="s">
        <v>11</v>
      </c>
      <c r="B96" s="17" t="s">
        <v>167</v>
      </c>
      <c r="C96" s="18"/>
      <c r="D96" s="18"/>
      <c r="E96" s="18"/>
      <c r="F96" s="18">
        <v>110</v>
      </c>
      <c r="G96" s="18"/>
      <c r="H96" s="18" t="s">
        <v>162</v>
      </c>
      <c r="I96" s="18" t="s">
        <v>287</v>
      </c>
      <c r="J96" s="18">
        <v>70</v>
      </c>
      <c r="K96" s="19">
        <f>J96/0.93</f>
        <v>75.268817204301072</v>
      </c>
      <c r="L96" s="18">
        <f>SUM(L97:L97)</f>
        <v>7.6999999999999999E-2</v>
      </c>
      <c r="M96" s="18">
        <f>SUM(M97:M97)</f>
        <v>0</v>
      </c>
      <c r="N96" s="18">
        <f>SUM(N97:N97)</f>
        <v>0</v>
      </c>
      <c r="O96" s="18">
        <f>SUM(O97:O97)</f>
        <v>7.6999999999999999E-2</v>
      </c>
      <c r="P96" s="20" t="s">
        <v>377</v>
      </c>
      <c r="Q96" s="18"/>
      <c r="R96" s="18"/>
      <c r="S96" s="18"/>
      <c r="T96" s="18"/>
      <c r="U96" s="18"/>
      <c r="V96" s="21">
        <f>SUM(O96/K96*100)</f>
        <v>0.1023</v>
      </c>
      <c r="W96" s="18">
        <f>SUM(W97:W97)</f>
        <v>9.923</v>
      </c>
      <c r="X96" s="22"/>
    </row>
    <row r="97" spans="1:24" s="23" customFormat="1" ht="30" x14ac:dyDescent="0.25">
      <c r="A97" s="16" t="s">
        <v>12</v>
      </c>
      <c r="B97" s="20" t="s">
        <v>169</v>
      </c>
      <c r="C97" s="21">
        <v>10</v>
      </c>
      <c r="D97" s="21">
        <v>10</v>
      </c>
      <c r="E97" s="21"/>
      <c r="F97" s="21">
        <v>110</v>
      </c>
      <c r="G97" s="72" t="s">
        <v>170</v>
      </c>
      <c r="H97" s="18" t="s">
        <v>162</v>
      </c>
      <c r="I97" s="18" t="s">
        <v>287</v>
      </c>
      <c r="J97" s="21">
        <v>70</v>
      </c>
      <c r="K97" s="19">
        <f t="shared" ref="K97" si="54">J97/0.93</f>
        <v>75.268817204301072</v>
      </c>
      <c r="L97" s="21">
        <v>7.6999999999999999E-2</v>
      </c>
      <c r="M97" s="21">
        <v>0</v>
      </c>
      <c r="N97" s="21">
        <v>0</v>
      </c>
      <c r="O97" s="21">
        <f>SUM(L97:N97)</f>
        <v>7.6999999999999999E-2</v>
      </c>
      <c r="P97" s="27" t="s">
        <v>376</v>
      </c>
      <c r="Q97" s="21">
        <f>MIN(C97:E97)</f>
        <v>10</v>
      </c>
      <c r="R97" s="21"/>
      <c r="S97" s="21"/>
      <c r="T97" s="21"/>
      <c r="U97" s="28">
        <f>SUM(O97-N97)/Q97*100</f>
        <v>0.77</v>
      </c>
      <c r="V97" s="28">
        <f>O97/K97*100</f>
        <v>0.1023</v>
      </c>
      <c r="W97" s="21">
        <f>SUM(Q97-(O97-N97))</f>
        <v>9.923</v>
      </c>
      <c r="X97" s="22"/>
    </row>
    <row r="98" spans="1:24" s="2" customFormat="1" ht="34.5" customHeight="1" x14ac:dyDescent="0.25">
      <c r="A98" s="85" t="s">
        <v>378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9"/>
    </row>
    <row r="99" spans="1:24" s="23" customFormat="1" ht="57" x14ac:dyDescent="0.25">
      <c r="A99" s="16" t="s">
        <v>11</v>
      </c>
      <c r="B99" s="17" t="s">
        <v>171</v>
      </c>
      <c r="C99" s="18"/>
      <c r="D99" s="18"/>
      <c r="E99" s="18"/>
      <c r="F99" s="18">
        <v>110</v>
      </c>
      <c r="G99" s="18"/>
      <c r="H99" s="18" t="s">
        <v>288</v>
      </c>
      <c r="I99" s="18" t="s">
        <v>289</v>
      </c>
      <c r="J99" s="18">
        <v>70</v>
      </c>
      <c r="K99" s="19">
        <f>J99/0.93</f>
        <v>75.268817204301072</v>
      </c>
      <c r="L99" s="18">
        <f>SUM(L100:L101)</f>
        <v>10.699000000000002</v>
      </c>
      <c r="M99" s="18">
        <f>SUM(M100:M101)</f>
        <v>6.9619999999999997</v>
      </c>
      <c r="N99" s="18">
        <f>SUM(N100:N101)</f>
        <v>0</v>
      </c>
      <c r="O99" s="18">
        <f>SUM(O100:O101)</f>
        <v>17.661000000000001</v>
      </c>
      <c r="P99" s="20" t="s">
        <v>44</v>
      </c>
      <c r="Q99" s="18"/>
      <c r="R99" s="18"/>
      <c r="S99" s="18"/>
      <c r="T99" s="18"/>
      <c r="U99" s="18"/>
      <c r="V99" s="21">
        <f>SUM(O99/K99*100)</f>
        <v>23.463900000000002</v>
      </c>
      <c r="W99" s="18">
        <f>SUM(W100)</f>
        <v>5.5430000000000001</v>
      </c>
      <c r="X99" s="22"/>
    </row>
    <row r="100" spans="1:24" s="23" customFormat="1" ht="30" x14ac:dyDescent="0.25">
      <c r="A100" s="16" t="s">
        <v>12</v>
      </c>
      <c r="B100" s="20" t="s">
        <v>172</v>
      </c>
      <c r="C100" s="21">
        <v>6.3</v>
      </c>
      <c r="D100" s="21">
        <v>6.3</v>
      </c>
      <c r="E100" s="21"/>
      <c r="F100" s="21">
        <v>110</v>
      </c>
      <c r="G100" s="73" t="s">
        <v>173</v>
      </c>
      <c r="H100" s="18" t="s">
        <v>175</v>
      </c>
      <c r="I100" s="18">
        <v>48.313000000000002</v>
      </c>
      <c r="J100" s="21">
        <v>81</v>
      </c>
      <c r="K100" s="19">
        <f t="shared" ref="K100:K101" si="55">J100/0.93</f>
        <v>87.096774193548384</v>
      </c>
      <c r="L100" s="21">
        <v>0.63300000000000001</v>
      </c>
      <c r="M100" s="21">
        <v>0.124</v>
      </c>
      <c r="N100" s="21">
        <v>0</v>
      </c>
      <c r="O100" s="21">
        <f>SUM(L100:N100)</f>
        <v>0.75700000000000001</v>
      </c>
      <c r="P100" s="27" t="s">
        <v>379</v>
      </c>
      <c r="Q100" s="21">
        <f>MIN(C100:E100)</f>
        <v>6.3</v>
      </c>
      <c r="R100" s="21"/>
      <c r="S100" s="21"/>
      <c r="T100" s="21"/>
      <c r="U100" s="28">
        <f>SUM(O100-N100)/Q100*100</f>
        <v>12.015873015873016</v>
      </c>
      <c r="V100" s="28">
        <f>O100/K100*100+V101</f>
        <v>23.327319576719578</v>
      </c>
      <c r="W100" s="21">
        <f>SUM(Q100-(O100-N100))</f>
        <v>5.5430000000000001</v>
      </c>
      <c r="X100" s="22"/>
    </row>
    <row r="101" spans="1:24" s="40" customFormat="1" ht="45" x14ac:dyDescent="0.25">
      <c r="A101" s="33" t="s">
        <v>13</v>
      </c>
      <c r="B101" s="37" t="s">
        <v>90</v>
      </c>
      <c r="C101" s="38">
        <v>16</v>
      </c>
      <c r="D101" s="38">
        <v>10</v>
      </c>
      <c r="E101" s="38"/>
      <c r="F101" s="35">
        <v>110</v>
      </c>
      <c r="G101" s="74" t="s">
        <v>174</v>
      </c>
      <c r="H101" s="35" t="s">
        <v>162</v>
      </c>
      <c r="I101" s="35" t="s">
        <v>176</v>
      </c>
      <c r="J101" s="35">
        <v>70</v>
      </c>
      <c r="K101" s="36">
        <f t="shared" si="55"/>
        <v>75.268817204301072</v>
      </c>
      <c r="L101" s="38">
        <v>10.066000000000001</v>
      </c>
      <c r="M101" s="38">
        <v>6.8380000000000001</v>
      </c>
      <c r="N101" s="44">
        <v>0</v>
      </c>
      <c r="O101" s="38">
        <f>SUM(L101:N101)</f>
        <v>16.904</v>
      </c>
      <c r="P101" s="71" t="s">
        <v>380</v>
      </c>
      <c r="Q101" s="38">
        <f>MIN(C101:E101)</f>
        <v>10</v>
      </c>
      <c r="R101" s="38"/>
      <c r="S101" s="38"/>
      <c r="T101" s="38"/>
      <c r="U101" s="42">
        <f>SUM(O101-N101)/Q101*100</f>
        <v>169.04</v>
      </c>
      <c r="V101" s="42">
        <f>O101/K101*100</f>
        <v>22.458171428571429</v>
      </c>
      <c r="W101" s="38">
        <f>SUM(Q101-(O101-N101))</f>
        <v>-6.9039999999999999</v>
      </c>
      <c r="X101" s="39"/>
    </row>
    <row r="102" spans="1:24" s="2" customFormat="1" ht="34.5" customHeight="1" x14ac:dyDescent="0.25">
      <c r="A102" s="85" t="s">
        <v>177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9"/>
    </row>
    <row r="103" spans="1:24" s="23" customFormat="1" ht="42.75" x14ac:dyDescent="0.25">
      <c r="A103" s="16" t="s">
        <v>11</v>
      </c>
      <c r="B103" s="17" t="s">
        <v>178</v>
      </c>
      <c r="C103" s="18"/>
      <c r="D103" s="18"/>
      <c r="E103" s="18"/>
      <c r="F103" s="18">
        <v>110</v>
      </c>
      <c r="G103" s="18"/>
      <c r="H103" s="18" t="s">
        <v>290</v>
      </c>
      <c r="I103" s="18" t="s">
        <v>381</v>
      </c>
      <c r="J103" s="18">
        <v>60</v>
      </c>
      <c r="K103" s="19">
        <f>J103/0.93</f>
        <v>64.516129032258064</v>
      </c>
      <c r="L103" s="18">
        <f>SUM(L104:L105)</f>
        <v>19.721</v>
      </c>
      <c r="M103" s="18">
        <f>SUM(M104:M105)</f>
        <v>7.5380000000000003</v>
      </c>
      <c r="N103" s="18">
        <f>SUM(N104:N105)</f>
        <v>0</v>
      </c>
      <c r="O103" s="18">
        <f>SUM(O104:O105)</f>
        <v>27.259</v>
      </c>
      <c r="P103" s="20" t="s">
        <v>80</v>
      </c>
      <c r="Q103" s="18"/>
      <c r="R103" s="18"/>
      <c r="S103" s="18"/>
      <c r="T103" s="18"/>
      <c r="U103" s="18"/>
      <c r="V103" s="21">
        <f>SUM(O103/K103*100)</f>
        <v>42.251449999999998</v>
      </c>
      <c r="W103" s="18">
        <f>SUM(W104)</f>
        <v>7.1150000000000002</v>
      </c>
      <c r="X103" s="22"/>
    </row>
    <row r="104" spans="1:24" s="23" customFormat="1" ht="45" x14ac:dyDescent="0.25">
      <c r="A104" s="16" t="s">
        <v>12</v>
      </c>
      <c r="B104" s="20" t="s">
        <v>179</v>
      </c>
      <c r="C104" s="21">
        <v>10</v>
      </c>
      <c r="D104" s="21">
        <v>7.5</v>
      </c>
      <c r="E104" s="21"/>
      <c r="F104" s="21">
        <v>110</v>
      </c>
      <c r="G104" s="73" t="s">
        <v>291</v>
      </c>
      <c r="H104" s="18" t="s">
        <v>284</v>
      </c>
      <c r="I104" s="18" t="s">
        <v>382</v>
      </c>
      <c r="J104" s="21">
        <v>60</v>
      </c>
      <c r="K104" s="19">
        <f t="shared" ref="K104:K105" si="56">J104/0.93</f>
        <v>64.516129032258064</v>
      </c>
      <c r="L104" s="21">
        <v>0.111</v>
      </c>
      <c r="M104" s="21">
        <v>0.27400000000000002</v>
      </c>
      <c r="N104" s="21">
        <v>0</v>
      </c>
      <c r="O104" s="21">
        <f>SUM(L104:N104)</f>
        <v>0.38500000000000001</v>
      </c>
      <c r="P104" s="27" t="s">
        <v>383</v>
      </c>
      <c r="Q104" s="21">
        <f>MIN(C104:E104)</f>
        <v>7.5</v>
      </c>
      <c r="R104" s="21"/>
      <c r="S104" s="21"/>
      <c r="T104" s="21"/>
      <c r="U104" s="28">
        <f>SUM(O104-N104)/Q104*100</f>
        <v>5.1333333333333337</v>
      </c>
      <c r="V104" s="28">
        <f>O104/K104*100+V105</f>
        <v>36.300778571428573</v>
      </c>
      <c r="W104" s="21">
        <f>SUM(Q104-(O104-N104))</f>
        <v>7.1150000000000002</v>
      </c>
      <c r="X104" s="22"/>
    </row>
    <row r="105" spans="1:24" s="40" customFormat="1" ht="45" x14ac:dyDescent="0.25">
      <c r="A105" s="33" t="s">
        <v>13</v>
      </c>
      <c r="B105" s="37" t="s">
        <v>79</v>
      </c>
      <c r="C105" s="38">
        <v>25</v>
      </c>
      <c r="D105" s="38">
        <v>25</v>
      </c>
      <c r="E105" s="38"/>
      <c r="F105" s="35">
        <v>110</v>
      </c>
      <c r="G105" s="74" t="s">
        <v>292</v>
      </c>
      <c r="H105" s="35" t="s">
        <v>113</v>
      </c>
      <c r="I105" s="35">
        <v>48</v>
      </c>
      <c r="J105" s="35">
        <v>70</v>
      </c>
      <c r="K105" s="36">
        <f t="shared" si="56"/>
        <v>75.268817204301072</v>
      </c>
      <c r="L105" s="38">
        <v>19.61</v>
      </c>
      <c r="M105" s="38">
        <v>7.2640000000000002</v>
      </c>
      <c r="N105" s="44">
        <v>0</v>
      </c>
      <c r="O105" s="38">
        <f>SUM(L105:N105)</f>
        <v>26.873999999999999</v>
      </c>
      <c r="P105" s="71" t="s">
        <v>384</v>
      </c>
      <c r="Q105" s="38">
        <f>MIN(C105:E105)</f>
        <v>25</v>
      </c>
      <c r="R105" s="38"/>
      <c r="S105" s="38"/>
      <c r="T105" s="38"/>
      <c r="U105" s="42">
        <f>SUM(O105-N105)/Q105*100</f>
        <v>107.496</v>
      </c>
      <c r="V105" s="42">
        <f>O105/K105*100</f>
        <v>35.704028571428573</v>
      </c>
      <c r="W105" s="38">
        <f>SUM(Q105-(O105-N105))</f>
        <v>-1.8739999999999988</v>
      </c>
      <c r="X105" s="39"/>
    </row>
    <row r="106" spans="1:24" s="2" customFormat="1" ht="34.5" customHeight="1" x14ac:dyDescent="0.25">
      <c r="A106" s="85" t="s">
        <v>402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9"/>
    </row>
    <row r="107" spans="1:24" s="23" customFormat="1" ht="114" x14ac:dyDescent="0.25">
      <c r="A107" s="16" t="s">
        <v>11</v>
      </c>
      <c r="B107" s="17" t="s">
        <v>403</v>
      </c>
      <c r="C107" s="18"/>
      <c r="D107" s="18"/>
      <c r="E107" s="18"/>
      <c r="F107" s="18">
        <v>110</v>
      </c>
      <c r="G107" s="18"/>
      <c r="H107" s="18" t="s">
        <v>314</v>
      </c>
      <c r="I107" s="18" t="s">
        <v>385</v>
      </c>
      <c r="J107" s="18">
        <v>332</v>
      </c>
      <c r="K107" s="19">
        <f>J107/0.93</f>
        <v>356.98924731182791</v>
      </c>
      <c r="L107" s="18">
        <f>SUM(L108:L111)</f>
        <v>106.94099999999999</v>
      </c>
      <c r="M107" s="18">
        <f>SUM(M108:M111)</f>
        <v>67.676000000000002</v>
      </c>
      <c r="N107" s="18">
        <f>SUM(N108:N111)</f>
        <v>0</v>
      </c>
      <c r="O107" s="18">
        <f>SUM(O108:O111)</f>
        <v>174.61699999999999</v>
      </c>
      <c r="P107" s="20" t="s">
        <v>293</v>
      </c>
      <c r="Q107" s="18"/>
      <c r="R107" s="18"/>
      <c r="S107" s="18"/>
      <c r="T107" s="18"/>
      <c r="U107" s="18"/>
      <c r="V107" s="21">
        <f>SUM(O107/K107*100)</f>
        <v>48.91379819277109</v>
      </c>
      <c r="W107" s="18">
        <f>SUM(W108:W109)</f>
        <v>39.323000000000008</v>
      </c>
      <c r="X107" s="22"/>
    </row>
    <row r="108" spans="1:24" s="23" customFormat="1" ht="75" x14ac:dyDescent="0.25">
      <c r="A108" s="16" t="s">
        <v>12</v>
      </c>
      <c r="B108" s="20" t="s">
        <v>180</v>
      </c>
      <c r="C108" s="21">
        <v>63</v>
      </c>
      <c r="D108" s="21">
        <v>63</v>
      </c>
      <c r="E108" s="21"/>
      <c r="F108" s="21">
        <v>110</v>
      </c>
      <c r="G108" s="72" t="s">
        <v>184</v>
      </c>
      <c r="H108" s="18" t="s">
        <v>315</v>
      </c>
      <c r="I108" s="18" t="s">
        <v>386</v>
      </c>
      <c r="J108" s="21">
        <v>92</v>
      </c>
      <c r="K108" s="19">
        <f t="shared" ref="K108:K111" si="57">J108/0.93</f>
        <v>98.924731182795696</v>
      </c>
      <c r="L108" s="21">
        <v>43.466999999999999</v>
      </c>
      <c r="M108" s="21">
        <v>4.5380000000000003</v>
      </c>
      <c r="N108" s="21">
        <v>0</v>
      </c>
      <c r="O108" s="21">
        <f>SUM(L108:N108)</f>
        <v>48.004999999999995</v>
      </c>
      <c r="P108" s="27" t="s">
        <v>387</v>
      </c>
      <c r="Q108" s="21">
        <f>MIN(C108:E108)</f>
        <v>63</v>
      </c>
      <c r="R108" s="21"/>
      <c r="S108" s="21"/>
      <c r="T108" s="21"/>
      <c r="U108" s="28">
        <f>SUM(O108-N108)/Q108*100</f>
        <v>76.198412698412682</v>
      </c>
      <c r="V108" s="28">
        <f>O108/K108*100+V109</f>
        <v>112.80839347826088</v>
      </c>
      <c r="W108" s="21">
        <f>SUM(Q108-(O108-N108))</f>
        <v>14.995000000000005</v>
      </c>
      <c r="X108" s="22"/>
    </row>
    <row r="109" spans="1:24" s="23" customFormat="1" ht="30" x14ac:dyDescent="0.25">
      <c r="A109" s="16" t="s">
        <v>13</v>
      </c>
      <c r="B109" s="20" t="s">
        <v>181</v>
      </c>
      <c r="C109" s="21">
        <v>40</v>
      </c>
      <c r="D109" s="21">
        <v>40</v>
      </c>
      <c r="E109" s="21"/>
      <c r="F109" s="21">
        <v>110</v>
      </c>
      <c r="G109" s="73" t="s">
        <v>185</v>
      </c>
      <c r="H109" s="18" t="s">
        <v>316</v>
      </c>
      <c r="I109" s="18" t="s">
        <v>188</v>
      </c>
      <c r="J109" s="21">
        <v>60</v>
      </c>
      <c r="K109" s="19">
        <f t="shared" si="57"/>
        <v>64.516129032258064</v>
      </c>
      <c r="L109" s="21">
        <v>9.2439999999999998</v>
      </c>
      <c r="M109" s="21">
        <v>6.4279999999999999</v>
      </c>
      <c r="N109" s="21">
        <v>0</v>
      </c>
      <c r="O109" s="21">
        <f>SUM(L109:N109)</f>
        <v>15.672000000000001</v>
      </c>
      <c r="P109" s="27" t="s">
        <v>388</v>
      </c>
      <c r="Q109" s="21">
        <f>MIN(C109:E109)</f>
        <v>40</v>
      </c>
      <c r="R109" s="21"/>
      <c r="S109" s="21"/>
      <c r="T109" s="21"/>
      <c r="U109" s="28">
        <f t="shared" ref="U109:U111" si="58">SUM(O109-N109)/Q109*100</f>
        <v>39.180000000000007</v>
      </c>
      <c r="V109" s="28">
        <f>O109/K109*100+V110</f>
        <v>64.281600000000012</v>
      </c>
      <c r="W109" s="21">
        <f t="shared" ref="W109:W111" si="59">SUM(Q109-(O109-N109))</f>
        <v>24.327999999999999</v>
      </c>
      <c r="X109" s="22"/>
    </row>
    <row r="110" spans="1:24" s="40" customFormat="1" ht="45" x14ac:dyDescent="0.25">
      <c r="A110" s="33" t="s">
        <v>14</v>
      </c>
      <c r="B110" s="37" t="s">
        <v>182</v>
      </c>
      <c r="C110" s="38">
        <v>40</v>
      </c>
      <c r="D110" s="38">
        <v>40</v>
      </c>
      <c r="E110" s="38"/>
      <c r="F110" s="35">
        <v>110</v>
      </c>
      <c r="G110" s="74" t="s">
        <v>186</v>
      </c>
      <c r="H110" s="35" t="s">
        <v>317</v>
      </c>
      <c r="I110" s="35">
        <v>0.55600000000000005</v>
      </c>
      <c r="J110" s="38">
        <v>258</v>
      </c>
      <c r="K110" s="36">
        <f t="shared" si="57"/>
        <v>277.41935483870964</v>
      </c>
      <c r="L110" s="50">
        <v>24.68</v>
      </c>
      <c r="M110" s="50">
        <v>35.6</v>
      </c>
      <c r="N110" s="44">
        <v>0</v>
      </c>
      <c r="O110" s="38">
        <f t="shared" ref="O110:O111" si="60">SUM(L110:N110)</f>
        <v>60.28</v>
      </c>
      <c r="P110" s="71" t="s">
        <v>294</v>
      </c>
      <c r="Q110" s="38">
        <f t="shared" ref="Q110:Q111" si="61">MIN(C110:E110)</f>
        <v>40</v>
      </c>
      <c r="R110" s="38"/>
      <c r="S110" s="38"/>
      <c r="T110" s="38"/>
      <c r="U110" s="42">
        <f t="shared" si="58"/>
        <v>150.70000000000002</v>
      </c>
      <c r="V110" s="42">
        <f>O110/K110*100+V111</f>
        <v>39.990000000000009</v>
      </c>
      <c r="W110" s="38">
        <f t="shared" si="59"/>
        <v>-20.28</v>
      </c>
      <c r="X110" s="39"/>
    </row>
    <row r="111" spans="1:24" s="40" customFormat="1" ht="45" x14ac:dyDescent="0.25">
      <c r="A111" s="33" t="s">
        <v>36</v>
      </c>
      <c r="B111" s="37" t="s">
        <v>183</v>
      </c>
      <c r="C111" s="38">
        <v>40</v>
      </c>
      <c r="D111" s="38">
        <v>63</v>
      </c>
      <c r="E111" s="38"/>
      <c r="F111" s="38">
        <v>110</v>
      </c>
      <c r="G111" s="74" t="s">
        <v>187</v>
      </c>
      <c r="H111" s="35" t="s">
        <v>317</v>
      </c>
      <c r="I111" s="35">
        <v>0.91600000000000004</v>
      </c>
      <c r="J111" s="38">
        <v>258</v>
      </c>
      <c r="K111" s="36">
        <f t="shared" si="57"/>
        <v>277.41935483870964</v>
      </c>
      <c r="L111" s="38">
        <v>29.55</v>
      </c>
      <c r="M111" s="38">
        <v>21.11</v>
      </c>
      <c r="N111" s="44">
        <v>0</v>
      </c>
      <c r="O111" s="38">
        <f t="shared" si="60"/>
        <v>50.66</v>
      </c>
      <c r="P111" s="71" t="s">
        <v>294</v>
      </c>
      <c r="Q111" s="38">
        <f t="shared" si="61"/>
        <v>40</v>
      </c>
      <c r="R111" s="38"/>
      <c r="S111" s="38"/>
      <c r="T111" s="38"/>
      <c r="U111" s="42">
        <f t="shared" si="58"/>
        <v>126.64999999999999</v>
      </c>
      <c r="V111" s="42">
        <f>O111/K111*100</f>
        <v>18.261162790697679</v>
      </c>
      <c r="W111" s="38">
        <f t="shared" si="59"/>
        <v>-10.659999999999997</v>
      </c>
      <c r="X111" s="39"/>
    </row>
    <row r="112" spans="1:24" s="2" customFormat="1" ht="34.5" customHeight="1" x14ac:dyDescent="0.25">
      <c r="A112" s="85" t="s">
        <v>389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9"/>
    </row>
    <row r="113" spans="1:24" s="23" customFormat="1" ht="114" x14ac:dyDescent="0.25">
      <c r="A113" s="16" t="s">
        <v>11</v>
      </c>
      <c r="B113" s="17" t="s">
        <v>295</v>
      </c>
      <c r="C113" s="18"/>
      <c r="D113" s="18"/>
      <c r="E113" s="18"/>
      <c r="F113" s="18">
        <v>110</v>
      </c>
      <c r="G113" s="18"/>
      <c r="H113" s="25" t="s">
        <v>311</v>
      </c>
      <c r="I113" s="18" t="s">
        <v>296</v>
      </c>
      <c r="J113" s="18">
        <v>70</v>
      </c>
      <c r="K113" s="19">
        <f>J113/0.93</f>
        <v>75.268817204301072</v>
      </c>
      <c r="L113" s="18">
        <f>SUM(L114:L116)</f>
        <v>18.98</v>
      </c>
      <c r="M113" s="18">
        <f t="shared" ref="M113:O113" si="62">SUM(M114:M116)</f>
        <v>9.3699999999999992</v>
      </c>
      <c r="N113" s="18">
        <f t="shared" si="62"/>
        <v>22.222000000000001</v>
      </c>
      <c r="O113" s="18">
        <f t="shared" si="62"/>
        <v>50.571999999999996</v>
      </c>
      <c r="P113" s="20" t="s">
        <v>44</v>
      </c>
      <c r="Q113" s="18"/>
      <c r="R113" s="18"/>
      <c r="S113" s="18"/>
      <c r="T113" s="18"/>
      <c r="U113" s="18"/>
      <c r="V113" s="21">
        <f>SUM(O113/K113*100)</f>
        <v>67.188514285714291</v>
      </c>
      <c r="W113" s="18">
        <f>SUM(W114:W116)</f>
        <v>33.950000000000003</v>
      </c>
      <c r="X113" s="22"/>
    </row>
    <row r="114" spans="1:24" s="23" customFormat="1" ht="45" x14ac:dyDescent="0.25">
      <c r="A114" s="16" t="s">
        <v>12</v>
      </c>
      <c r="B114" s="20" t="s">
        <v>190</v>
      </c>
      <c r="C114" s="21">
        <v>40</v>
      </c>
      <c r="D114" s="21">
        <v>40</v>
      </c>
      <c r="E114" s="21"/>
      <c r="F114" s="18">
        <v>110</v>
      </c>
      <c r="G114" s="32" t="s">
        <v>193</v>
      </c>
      <c r="H114" s="25" t="s">
        <v>312</v>
      </c>
      <c r="I114" s="18" t="s">
        <v>197</v>
      </c>
      <c r="J114" s="18">
        <v>70</v>
      </c>
      <c r="K114" s="19">
        <f>J114/0.93</f>
        <v>75.268817204301072</v>
      </c>
      <c r="L114" s="21">
        <v>12.7</v>
      </c>
      <c r="M114" s="21">
        <v>0</v>
      </c>
      <c r="N114" s="26">
        <v>22.222000000000001</v>
      </c>
      <c r="O114" s="21">
        <f>SUM(L114:N114)</f>
        <v>34.921999999999997</v>
      </c>
      <c r="P114" s="27" t="s">
        <v>44</v>
      </c>
      <c r="Q114" s="21">
        <f>MIN(C114:E114)</f>
        <v>40</v>
      </c>
      <c r="R114" s="21"/>
      <c r="S114" s="21"/>
      <c r="T114" s="21"/>
      <c r="U114" s="28">
        <f>SUM(O114-N114)/Q114*100</f>
        <v>31.749999999999989</v>
      </c>
      <c r="V114" s="28">
        <f>O114/K114*100+V115</f>
        <v>75.640442857142858</v>
      </c>
      <c r="W114" s="21">
        <f>SUM(Q114-(O114-N114))</f>
        <v>27.300000000000004</v>
      </c>
      <c r="X114" s="22"/>
    </row>
    <row r="115" spans="1:24" s="23" customFormat="1" ht="30" x14ac:dyDescent="0.25">
      <c r="A115" s="16" t="s">
        <v>13</v>
      </c>
      <c r="B115" s="20" t="s">
        <v>189</v>
      </c>
      <c r="C115" s="21">
        <v>16</v>
      </c>
      <c r="D115" s="21">
        <v>16</v>
      </c>
      <c r="E115" s="21"/>
      <c r="F115" s="21">
        <v>110</v>
      </c>
      <c r="G115" s="20" t="s">
        <v>192</v>
      </c>
      <c r="H115" s="18" t="s">
        <v>248</v>
      </c>
      <c r="I115" s="18">
        <v>7.0000000000000007E-2</v>
      </c>
      <c r="J115" s="21">
        <v>48</v>
      </c>
      <c r="K115" s="19">
        <f t="shared" ref="K115:K116" si="63">J115/0.93</f>
        <v>51.612903225806448</v>
      </c>
      <c r="L115" s="21">
        <v>5.68</v>
      </c>
      <c r="M115" s="21">
        <v>8.1999999999999993</v>
      </c>
      <c r="N115" s="21">
        <v>0</v>
      </c>
      <c r="O115" s="21">
        <f>SUM(L115:N115)</f>
        <v>13.879999999999999</v>
      </c>
      <c r="P115" s="27" t="s">
        <v>43</v>
      </c>
      <c r="Q115" s="21">
        <f>MIN(C115:E115)</f>
        <v>16</v>
      </c>
      <c r="R115" s="21"/>
      <c r="S115" s="21"/>
      <c r="T115" s="21"/>
      <c r="U115" s="28">
        <f t="shared" ref="U115:U116" si="64">SUM(O115-N115)/Q115*100</f>
        <v>86.75</v>
      </c>
      <c r="V115" s="28">
        <f>O115/K115*100+V116</f>
        <v>29.244071428571431</v>
      </c>
      <c r="W115" s="21">
        <f t="shared" ref="W115:W116" si="65">SUM(Q115-(O115-N115))</f>
        <v>2.120000000000001</v>
      </c>
      <c r="X115" s="22"/>
    </row>
    <row r="116" spans="1:24" s="23" customFormat="1" ht="45" x14ac:dyDescent="0.25">
      <c r="A116" s="16" t="s">
        <v>14</v>
      </c>
      <c r="B116" s="20" t="s">
        <v>191</v>
      </c>
      <c r="C116" s="21">
        <v>6.3</v>
      </c>
      <c r="D116" s="21">
        <v>6.3</v>
      </c>
      <c r="E116" s="21"/>
      <c r="F116" s="21">
        <v>110</v>
      </c>
      <c r="G116" s="32" t="s">
        <v>194</v>
      </c>
      <c r="H116" s="25" t="s">
        <v>313</v>
      </c>
      <c r="I116" s="18" t="s">
        <v>196</v>
      </c>
      <c r="J116" s="21">
        <v>70</v>
      </c>
      <c r="K116" s="19">
        <f t="shared" si="63"/>
        <v>75.268817204301072</v>
      </c>
      <c r="L116" s="61">
        <v>0.6</v>
      </c>
      <c r="M116" s="84">
        <v>1.17</v>
      </c>
      <c r="N116" s="26">
        <v>0</v>
      </c>
      <c r="O116" s="21">
        <f>SUM(L116:N116)</f>
        <v>1.77</v>
      </c>
      <c r="P116" s="27" t="s">
        <v>390</v>
      </c>
      <c r="Q116" s="21">
        <f>MIN(C116:E116)</f>
        <v>6.3</v>
      </c>
      <c r="R116" s="21"/>
      <c r="S116" s="21"/>
      <c r="T116" s="21"/>
      <c r="U116" s="28">
        <f t="shared" si="64"/>
        <v>28.095238095238095</v>
      </c>
      <c r="V116" s="28">
        <f>O116/K116*100</f>
        <v>2.3515714285714284</v>
      </c>
      <c r="W116" s="21">
        <f t="shared" si="65"/>
        <v>4.5299999999999994</v>
      </c>
      <c r="X116" s="22"/>
    </row>
    <row r="117" spans="1:24" s="2" customFormat="1" ht="34.5" customHeight="1" x14ac:dyDescent="0.25">
      <c r="A117" s="85" t="s">
        <v>303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9"/>
    </row>
    <row r="118" spans="1:24" s="23" customFormat="1" ht="104.25" customHeight="1" x14ac:dyDescent="0.25">
      <c r="A118" s="16" t="s">
        <v>11</v>
      </c>
      <c r="B118" s="17" t="s">
        <v>199</v>
      </c>
      <c r="C118" s="18"/>
      <c r="D118" s="18"/>
      <c r="E118" s="18"/>
      <c r="F118" s="18">
        <v>110</v>
      </c>
      <c r="G118" s="18"/>
      <c r="H118" s="18" t="s">
        <v>300</v>
      </c>
      <c r="I118" s="80" t="s">
        <v>302</v>
      </c>
      <c r="J118" s="18">
        <v>70</v>
      </c>
      <c r="K118" s="19">
        <f>J118/0.93</f>
        <v>75.268817204301072</v>
      </c>
      <c r="L118" s="18">
        <f>SUM(L119:L123)</f>
        <v>48.300999999999995</v>
      </c>
      <c r="M118" s="18">
        <f>SUM(M119:M123)</f>
        <v>15.666999999999998</v>
      </c>
      <c r="N118" s="18">
        <f>SUM(N119:N123)</f>
        <v>0</v>
      </c>
      <c r="O118" s="18">
        <f>SUM(O119:O123)</f>
        <v>63.968000000000004</v>
      </c>
      <c r="P118" s="20" t="s">
        <v>412</v>
      </c>
      <c r="Q118" s="18"/>
      <c r="R118" s="18"/>
      <c r="S118" s="18"/>
      <c r="T118" s="18"/>
      <c r="U118" s="18"/>
      <c r="V118" s="28">
        <f>SUM(O118/K118*100)</f>
        <v>84.986057142857149</v>
      </c>
      <c r="W118" s="18">
        <f>SUM(W119:W123)</f>
        <v>33.031999999999996</v>
      </c>
      <c r="X118" s="22"/>
    </row>
    <row r="119" spans="1:24" s="23" customFormat="1" ht="45" x14ac:dyDescent="0.25">
      <c r="A119" s="16" t="s">
        <v>12</v>
      </c>
      <c r="B119" s="20"/>
      <c r="C119" s="21"/>
      <c r="D119" s="21"/>
      <c r="E119" s="21"/>
      <c r="F119" s="21">
        <v>110</v>
      </c>
      <c r="G119" s="30" t="s">
        <v>297</v>
      </c>
      <c r="H119" s="18" t="s">
        <v>44</v>
      </c>
      <c r="I119" s="18">
        <v>21.364000000000001</v>
      </c>
      <c r="J119" s="21">
        <v>70</v>
      </c>
      <c r="K119" s="19">
        <f t="shared" ref="K119:K123" si="66">J119/0.93</f>
        <v>75.268817204301072</v>
      </c>
      <c r="L119" s="21">
        <v>0</v>
      </c>
      <c r="M119" s="21">
        <v>0</v>
      </c>
      <c r="N119" s="21">
        <v>0</v>
      </c>
      <c r="O119" s="21">
        <f>SUM(L119:N119)</f>
        <v>0</v>
      </c>
      <c r="P119" s="27" t="s">
        <v>44</v>
      </c>
      <c r="Q119" s="21">
        <f>MIN(C119:E119)</f>
        <v>0</v>
      </c>
      <c r="R119" s="21"/>
      <c r="S119" s="21"/>
      <c r="T119" s="21"/>
      <c r="U119" s="28"/>
      <c r="V119" s="28">
        <f>O119/K119*100+V120</f>
        <v>80.033085093167699</v>
      </c>
      <c r="W119" s="21">
        <f>SUM(Q119-(O119-N119))</f>
        <v>0</v>
      </c>
      <c r="X119" s="22"/>
    </row>
    <row r="120" spans="1:24" s="23" customFormat="1" ht="60" x14ac:dyDescent="0.25">
      <c r="A120" s="16" t="s">
        <v>13</v>
      </c>
      <c r="B120" s="20" t="s">
        <v>200</v>
      </c>
      <c r="C120" s="21">
        <v>25</v>
      </c>
      <c r="D120" s="21">
        <v>25</v>
      </c>
      <c r="E120" s="21"/>
      <c r="F120" s="21">
        <v>110</v>
      </c>
      <c r="G120" s="31" t="s">
        <v>298</v>
      </c>
      <c r="H120" s="18" t="s">
        <v>207</v>
      </c>
      <c r="I120" s="18" t="s">
        <v>209</v>
      </c>
      <c r="J120" s="21">
        <v>70</v>
      </c>
      <c r="K120" s="19">
        <f t="shared" si="66"/>
        <v>75.268817204301072</v>
      </c>
      <c r="L120" s="21">
        <v>9.5</v>
      </c>
      <c r="M120" s="21">
        <v>3.956</v>
      </c>
      <c r="N120" s="21">
        <v>0</v>
      </c>
      <c r="O120" s="21">
        <f>SUM(L120:N120)</f>
        <v>13.456</v>
      </c>
      <c r="P120" s="27" t="s">
        <v>44</v>
      </c>
      <c r="Q120" s="21">
        <f>MIN(C120:E120)</f>
        <v>25</v>
      </c>
      <c r="R120" s="21"/>
      <c r="S120" s="21"/>
      <c r="T120" s="21"/>
      <c r="U120" s="28">
        <f>SUM(O120-N120)/Q120*100</f>
        <v>53.823999999999991</v>
      </c>
      <c r="V120" s="28">
        <f>O120/K120*100+V121</f>
        <v>80.033085093167699</v>
      </c>
      <c r="W120" s="21">
        <f t="shared" ref="W120:W123" si="67">SUM(Q120-(O120-N120))</f>
        <v>11.544</v>
      </c>
      <c r="X120" s="22"/>
    </row>
    <row r="121" spans="1:24" s="23" customFormat="1" ht="45" x14ac:dyDescent="0.25">
      <c r="A121" s="16" t="s">
        <v>14</v>
      </c>
      <c r="B121" s="20" t="s">
        <v>201</v>
      </c>
      <c r="C121" s="21">
        <v>40</v>
      </c>
      <c r="D121" s="21">
        <v>40</v>
      </c>
      <c r="E121" s="21"/>
      <c r="F121" s="18">
        <v>110</v>
      </c>
      <c r="G121" s="31" t="s">
        <v>204</v>
      </c>
      <c r="H121" s="18" t="s">
        <v>207</v>
      </c>
      <c r="I121" s="18" t="s">
        <v>208</v>
      </c>
      <c r="J121" s="21">
        <v>70</v>
      </c>
      <c r="K121" s="19">
        <f t="shared" si="66"/>
        <v>75.268817204301072</v>
      </c>
      <c r="L121" s="61">
        <v>14.266999999999999</v>
      </c>
      <c r="M121" s="61">
        <v>6.4649999999999999</v>
      </c>
      <c r="N121" s="26">
        <v>0</v>
      </c>
      <c r="O121" s="21">
        <f t="shared" ref="O121:O123" si="68">SUM(L121:N121)</f>
        <v>20.731999999999999</v>
      </c>
      <c r="P121" s="27" t="s">
        <v>391</v>
      </c>
      <c r="Q121" s="21">
        <f t="shared" ref="Q121:Q123" si="69">MIN(C121:E121)</f>
        <v>40</v>
      </c>
      <c r="R121" s="21"/>
      <c r="S121" s="21"/>
      <c r="T121" s="21"/>
      <c r="U121" s="28">
        <f t="shared" ref="U121:U123" si="70">SUM(O121-N121)/Q121*100</f>
        <v>51.83</v>
      </c>
      <c r="V121" s="28">
        <f>O121/K121*100+V122</f>
        <v>62.155827950310552</v>
      </c>
      <c r="W121" s="21">
        <f t="shared" si="67"/>
        <v>19.268000000000001</v>
      </c>
      <c r="X121" s="22"/>
    </row>
    <row r="122" spans="1:24" s="23" customFormat="1" ht="45" x14ac:dyDescent="0.25">
      <c r="A122" s="16" t="s">
        <v>36</v>
      </c>
      <c r="B122" s="20" t="s">
        <v>202</v>
      </c>
      <c r="C122" s="21">
        <v>16</v>
      </c>
      <c r="D122" s="21">
        <v>16</v>
      </c>
      <c r="E122" s="21"/>
      <c r="F122" s="21">
        <v>110</v>
      </c>
      <c r="G122" s="31" t="s">
        <v>205</v>
      </c>
      <c r="H122" s="18" t="s">
        <v>118</v>
      </c>
      <c r="I122" s="18">
        <v>76</v>
      </c>
      <c r="J122" s="21">
        <v>92</v>
      </c>
      <c r="K122" s="19">
        <f t="shared" si="66"/>
        <v>98.924731182795696</v>
      </c>
      <c r="L122" s="21">
        <v>12.878</v>
      </c>
      <c r="M122" s="21">
        <v>2.7120000000000002</v>
      </c>
      <c r="N122" s="26">
        <v>0</v>
      </c>
      <c r="O122" s="21">
        <f t="shared" si="68"/>
        <v>15.59</v>
      </c>
      <c r="P122" s="27" t="s">
        <v>392</v>
      </c>
      <c r="Q122" s="21">
        <f t="shared" si="69"/>
        <v>16</v>
      </c>
      <c r="R122" s="21"/>
      <c r="S122" s="21"/>
      <c r="T122" s="21"/>
      <c r="U122" s="28">
        <f t="shared" si="70"/>
        <v>97.4375</v>
      </c>
      <c r="V122" s="28">
        <f>O122/K122*100+V123</f>
        <v>34.6118850931677</v>
      </c>
      <c r="W122" s="21">
        <f t="shared" si="67"/>
        <v>0.41000000000000014</v>
      </c>
      <c r="X122" s="22"/>
    </row>
    <row r="123" spans="1:24" s="23" customFormat="1" ht="60" x14ac:dyDescent="0.25">
      <c r="A123" s="16" t="s">
        <v>37</v>
      </c>
      <c r="B123" s="20" t="s">
        <v>203</v>
      </c>
      <c r="C123" s="21">
        <v>16</v>
      </c>
      <c r="D123" s="21">
        <v>16</v>
      </c>
      <c r="E123" s="21"/>
      <c r="F123" s="18">
        <v>110</v>
      </c>
      <c r="G123" s="31" t="s">
        <v>206</v>
      </c>
      <c r="H123" s="81" t="s">
        <v>299</v>
      </c>
      <c r="I123" s="80" t="s">
        <v>301</v>
      </c>
      <c r="J123" s="18">
        <v>70</v>
      </c>
      <c r="K123" s="19">
        <f t="shared" si="66"/>
        <v>75.268817204301072</v>
      </c>
      <c r="L123" s="21">
        <v>11.656000000000001</v>
      </c>
      <c r="M123" s="21">
        <v>2.5339999999999998</v>
      </c>
      <c r="N123" s="26">
        <v>0</v>
      </c>
      <c r="O123" s="21">
        <f t="shared" si="68"/>
        <v>14.190000000000001</v>
      </c>
      <c r="P123" s="27" t="s">
        <v>393</v>
      </c>
      <c r="Q123" s="21">
        <f t="shared" si="69"/>
        <v>16</v>
      </c>
      <c r="R123" s="21"/>
      <c r="S123" s="21"/>
      <c r="T123" s="21"/>
      <c r="U123" s="28">
        <f t="shared" si="70"/>
        <v>88.687500000000014</v>
      </c>
      <c r="V123" s="28">
        <f>O123/K123*100</f>
        <v>18.852428571428572</v>
      </c>
      <c r="W123" s="21">
        <f t="shared" si="67"/>
        <v>1.8099999999999987</v>
      </c>
      <c r="X123" s="22"/>
    </row>
    <row r="124" spans="1:24" s="2" customFormat="1" ht="34.5" customHeight="1" x14ac:dyDescent="0.25">
      <c r="A124" s="85" t="s">
        <v>210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9"/>
    </row>
    <row r="125" spans="1:24" s="23" customFormat="1" ht="71.25" x14ac:dyDescent="0.25">
      <c r="A125" s="16" t="s">
        <v>11</v>
      </c>
      <c r="B125" s="17" t="s">
        <v>211</v>
      </c>
      <c r="C125" s="18"/>
      <c r="D125" s="18"/>
      <c r="E125" s="18"/>
      <c r="F125" s="18">
        <v>110</v>
      </c>
      <c r="G125" s="18"/>
      <c r="H125" s="18" t="s">
        <v>118</v>
      </c>
      <c r="I125" s="18">
        <f>SUM(I126:I129)</f>
        <v>68.311999999999998</v>
      </c>
      <c r="J125" s="18">
        <v>92</v>
      </c>
      <c r="K125" s="19">
        <f>J125/0.93</f>
        <v>98.924731182795696</v>
      </c>
      <c r="L125" s="18">
        <f>SUM(L126:L129)</f>
        <v>13.687999999999999</v>
      </c>
      <c r="M125" s="18">
        <f>SUM(M126:M129)</f>
        <v>45.506999999999998</v>
      </c>
      <c r="N125" s="18">
        <f>SUM(N126:N129)</f>
        <v>0</v>
      </c>
      <c r="O125" s="18">
        <f>SUM(O126:O129)</f>
        <v>59.195</v>
      </c>
      <c r="P125" s="20" t="s">
        <v>118</v>
      </c>
      <c r="Q125" s="18"/>
      <c r="R125" s="18"/>
      <c r="S125" s="18"/>
      <c r="T125" s="18"/>
      <c r="U125" s="18"/>
      <c r="V125" s="21">
        <f>SUM(O125/K125*100)</f>
        <v>59.838423913043485</v>
      </c>
      <c r="W125" s="18">
        <f>SUM(W127:W128)</f>
        <v>3.4939999999999998</v>
      </c>
      <c r="X125" s="22"/>
    </row>
    <row r="126" spans="1:24" s="40" customFormat="1" ht="75" x14ac:dyDescent="0.25">
      <c r="A126" s="33" t="s">
        <v>12</v>
      </c>
      <c r="B126" s="37" t="s">
        <v>212</v>
      </c>
      <c r="C126" s="38">
        <v>6.3</v>
      </c>
      <c r="D126" s="38">
        <v>6.3</v>
      </c>
      <c r="E126" s="38"/>
      <c r="F126" s="38">
        <v>110</v>
      </c>
      <c r="G126" s="74" t="s">
        <v>304</v>
      </c>
      <c r="H126" s="35" t="s">
        <v>118</v>
      </c>
      <c r="I126" s="35">
        <v>2</v>
      </c>
      <c r="J126" s="38">
        <v>92</v>
      </c>
      <c r="K126" s="36">
        <f t="shared" ref="K126:K129" si="71">J126/0.93</f>
        <v>98.924731182795696</v>
      </c>
      <c r="L126" s="36">
        <v>6.8</v>
      </c>
      <c r="M126" s="38">
        <v>34.5</v>
      </c>
      <c r="N126" s="38">
        <v>0</v>
      </c>
      <c r="O126" s="38">
        <f>SUM(L126:N126)</f>
        <v>41.3</v>
      </c>
      <c r="P126" s="71" t="s">
        <v>118</v>
      </c>
      <c r="Q126" s="38">
        <f>MIN(C126:E126)</f>
        <v>6.3</v>
      </c>
      <c r="R126" s="38"/>
      <c r="S126" s="38"/>
      <c r="T126" s="38"/>
      <c r="U126" s="42">
        <f>SUM(O126-N126)/Q126*100</f>
        <v>655.55555555555554</v>
      </c>
      <c r="V126" s="42">
        <f>O126/K126*100+V127</f>
        <v>59.838423913043478</v>
      </c>
      <c r="W126" s="38">
        <f>SUM(Q126-(O126-N126))</f>
        <v>-35</v>
      </c>
      <c r="X126" s="39"/>
    </row>
    <row r="127" spans="1:24" s="23" customFormat="1" ht="45" x14ac:dyDescent="0.25">
      <c r="A127" s="16" t="s">
        <v>13</v>
      </c>
      <c r="B127" s="20" t="s">
        <v>213</v>
      </c>
      <c r="C127" s="21">
        <v>6.3</v>
      </c>
      <c r="D127" s="21">
        <v>6.3</v>
      </c>
      <c r="E127" s="21"/>
      <c r="F127" s="21">
        <v>110</v>
      </c>
      <c r="G127" s="73" t="s">
        <v>305</v>
      </c>
      <c r="H127" s="18" t="s">
        <v>118</v>
      </c>
      <c r="I127" s="18">
        <v>32.442</v>
      </c>
      <c r="J127" s="18">
        <v>92</v>
      </c>
      <c r="K127" s="19">
        <f t="shared" si="71"/>
        <v>98.924731182795696</v>
      </c>
      <c r="L127" s="83">
        <v>0.88800000000000001</v>
      </c>
      <c r="M127" s="21">
        <v>4.4550000000000001</v>
      </c>
      <c r="N127" s="21">
        <v>0</v>
      </c>
      <c r="O127" s="21">
        <f>SUM(L127:N127)</f>
        <v>5.343</v>
      </c>
      <c r="P127" s="27" t="s">
        <v>394</v>
      </c>
      <c r="Q127" s="21">
        <f>MIN(C127:E127)</f>
        <v>6.3</v>
      </c>
      <c r="R127" s="21"/>
      <c r="S127" s="21"/>
      <c r="T127" s="21"/>
      <c r="U127" s="28">
        <f t="shared" ref="U127:U129" si="72">SUM(O127-N127)/Q127*100</f>
        <v>84.80952380952381</v>
      </c>
      <c r="V127" s="28">
        <f>O127/K127*100+V128</f>
        <v>18.089510869565217</v>
      </c>
      <c r="W127" s="21">
        <f t="shared" ref="W127:W129" si="73">SUM(Q127-(O127-N127))</f>
        <v>0.95699999999999985</v>
      </c>
      <c r="X127" s="22"/>
    </row>
    <row r="128" spans="1:24" s="23" customFormat="1" ht="45" x14ac:dyDescent="0.25">
      <c r="A128" s="16" t="s">
        <v>14</v>
      </c>
      <c r="B128" s="20" t="s">
        <v>214</v>
      </c>
      <c r="C128" s="21">
        <v>6.3</v>
      </c>
      <c r="D128" s="21">
        <v>6.3</v>
      </c>
      <c r="E128" s="21"/>
      <c r="F128" s="18">
        <v>110</v>
      </c>
      <c r="G128" s="73" t="s">
        <v>306</v>
      </c>
      <c r="H128" s="18" t="s">
        <v>118</v>
      </c>
      <c r="I128" s="18">
        <v>27.97</v>
      </c>
      <c r="J128" s="21">
        <v>92</v>
      </c>
      <c r="K128" s="19">
        <f t="shared" si="71"/>
        <v>98.924731182795696</v>
      </c>
      <c r="L128" s="83">
        <v>1.2</v>
      </c>
      <c r="M128" s="61">
        <v>2.5630000000000002</v>
      </c>
      <c r="N128" s="26">
        <v>0</v>
      </c>
      <c r="O128" s="21">
        <f t="shared" ref="O128:O129" si="74">SUM(L128:N128)</f>
        <v>3.7629999999999999</v>
      </c>
      <c r="P128" s="27" t="s">
        <v>395</v>
      </c>
      <c r="Q128" s="21">
        <f t="shared" ref="Q128:Q129" si="75">MIN(C128:E128)</f>
        <v>6.3</v>
      </c>
      <c r="R128" s="21"/>
      <c r="S128" s="21"/>
      <c r="T128" s="21"/>
      <c r="U128" s="28">
        <f t="shared" si="72"/>
        <v>59.730158730158735</v>
      </c>
      <c r="V128" s="28">
        <f>O128/K128*100+V129</f>
        <v>12.688434782608695</v>
      </c>
      <c r="W128" s="21">
        <f t="shared" si="73"/>
        <v>2.5369999999999999</v>
      </c>
      <c r="X128" s="22"/>
    </row>
    <row r="129" spans="1:24" s="40" customFormat="1" ht="45" x14ac:dyDescent="0.25">
      <c r="A129" s="33" t="s">
        <v>36</v>
      </c>
      <c r="B129" s="37" t="s">
        <v>215</v>
      </c>
      <c r="C129" s="38">
        <v>10</v>
      </c>
      <c r="D129" s="38">
        <v>6.3</v>
      </c>
      <c r="E129" s="38"/>
      <c r="F129" s="38">
        <v>110</v>
      </c>
      <c r="G129" s="74" t="s">
        <v>307</v>
      </c>
      <c r="H129" s="35" t="s">
        <v>118</v>
      </c>
      <c r="I129" s="35">
        <v>5.9</v>
      </c>
      <c r="J129" s="35">
        <v>92</v>
      </c>
      <c r="K129" s="36">
        <f t="shared" si="71"/>
        <v>98.924731182795696</v>
      </c>
      <c r="L129" s="82">
        <v>4.8</v>
      </c>
      <c r="M129" s="38">
        <v>3.9889999999999999</v>
      </c>
      <c r="N129" s="44">
        <v>0</v>
      </c>
      <c r="O129" s="38">
        <f t="shared" si="74"/>
        <v>8.7889999999999997</v>
      </c>
      <c r="P129" s="71" t="s">
        <v>396</v>
      </c>
      <c r="Q129" s="38">
        <f t="shared" si="75"/>
        <v>6.3</v>
      </c>
      <c r="R129" s="38"/>
      <c r="S129" s="38"/>
      <c r="T129" s="38"/>
      <c r="U129" s="42">
        <f t="shared" si="72"/>
        <v>139.50793650793651</v>
      </c>
      <c r="V129" s="42">
        <f>O129/K129*100</f>
        <v>8.8845326086956522</v>
      </c>
      <c r="W129" s="38">
        <f t="shared" si="73"/>
        <v>-2.4889999999999999</v>
      </c>
      <c r="X129" s="39"/>
    </row>
    <row r="130" spans="1:24" s="2" customFormat="1" ht="34.5" customHeight="1" x14ac:dyDescent="0.25">
      <c r="A130" s="85" t="s">
        <v>230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9"/>
    </row>
    <row r="131" spans="1:24" s="23" customFormat="1" ht="45" x14ac:dyDescent="0.25">
      <c r="A131" s="16" t="s">
        <v>11</v>
      </c>
      <c r="B131" s="17" t="s">
        <v>231</v>
      </c>
      <c r="C131" s="18"/>
      <c r="D131" s="18"/>
      <c r="E131" s="18"/>
      <c r="F131" s="18">
        <v>110</v>
      </c>
      <c r="G131" s="18"/>
      <c r="H131" s="18" t="s">
        <v>44</v>
      </c>
      <c r="I131" s="18">
        <v>46.1</v>
      </c>
      <c r="J131" s="18">
        <v>70</v>
      </c>
      <c r="K131" s="19">
        <f>J131/0.93</f>
        <v>75.268817204301072</v>
      </c>
      <c r="L131" s="18">
        <f>SUM(L132:L132)</f>
        <v>0.44400000000000001</v>
      </c>
      <c r="M131" s="18">
        <f>SUM(M132:M132)</f>
        <v>1.0999999999999999E-2</v>
      </c>
      <c r="N131" s="18">
        <f>SUM(N132:N132)</f>
        <v>0</v>
      </c>
      <c r="O131" s="18">
        <f>SUM(O132:O132)</f>
        <v>0.45500000000000002</v>
      </c>
      <c r="P131" s="20" t="s">
        <v>325</v>
      </c>
      <c r="Q131" s="18"/>
      <c r="R131" s="18"/>
      <c r="S131" s="18"/>
      <c r="T131" s="18"/>
      <c r="U131" s="18"/>
      <c r="V131" s="21">
        <f>SUM(O131/K131*100)</f>
        <v>0.60450000000000004</v>
      </c>
      <c r="W131" s="18">
        <f>SUM(W132:W132)</f>
        <v>9.5449999999999999</v>
      </c>
      <c r="X131" s="22"/>
    </row>
    <row r="132" spans="1:24" s="23" customFormat="1" ht="30" x14ac:dyDescent="0.25">
      <c r="A132" s="16" t="s">
        <v>12</v>
      </c>
      <c r="B132" s="20" t="s">
        <v>233</v>
      </c>
      <c r="C132" s="21">
        <v>10</v>
      </c>
      <c r="D132" s="21">
        <v>10</v>
      </c>
      <c r="E132" s="21"/>
      <c r="F132" s="21">
        <v>110</v>
      </c>
      <c r="G132" s="30" t="s">
        <v>232</v>
      </c>
      <c r="H132" s="18" t="s">
        <v>44</v>
      </c>
      <c r="I132" s="18">
        <v>46.1</v>
      </c>
      <c r="J132" s="21">
        <v>70</v>
      </c>
      <c r="K132" s="19">
        <f t="shared" ref="K132" si="76">J132/0.93</f>
        <v>75.268817204301072</v>
      </c>
      <c r="L132" s="21">
        <v>0.44400000000000001</v>
      </c>
      <c r="M132" s="21">
        <v>1.0999999999999999E-2</v>
      </c>
      <c r="N132" s="21">
        <v>0</v>
      </c>
      <c r="O132" s="21">
        <f>SUM(L132:N132)</f>
        <v>0.45500000000000002</v>
      </c>
      <c r="P132" s="27" t="s">
        <v>401</v>
      </c>
      <c r="Q132" s="21">
        <f>MIN(C132:E132)</f>
        <v>10</v>
      </c>
      <c r="R132" s="21"/>
      <c r="S132" s="21"/>
      <c r="T132" s="21"/>
      <c r="U132" s="28">
        <f>SUM(O132-N132)/Q132*100</f>
        <v>4.55</v>
      </c>
      <c r="V132" s="28">
        <f>O132/K132*100</f>
        <v>0.60450000000000004</v>
      </c>
      <c r="W132" s="21">
        <f>SUM(Q132-(O132-N132))</f>
        <v>9.5449999999999999</v>
      </c>
      <c r="X132" s="22"/>
    </row>
    <row r="133" spans="1:24" s="2" customFormat="1" ht="34.5" customHeight="1" x14ac:dyDescent="0.25">
      <c r="A133" s="85" t="s">
        <v>234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9"/>
    </row>
    <row r="134" spans="1:24" s="23" customFormat="1" ht="57" x14ac:dyDescent="0.25">
      <c r="A134" s="16" t="s">
        <v>11</v>
      </c>
      <c r="B134" s="17" t="s">
        <v>235</v>
      </c>
      <c r="C134" s="18"/>
      <c r="D134" s="18"/>
      <c r="E134" s="18"/>
      <c r="F134" s="18">
        <v>110</v>
      </c>
      <c r="G134" s="18"/>
      <c r="H134" s="18" t="s">
        <v>175</v>
      </c>
      <c r="I134" s="18">
        <v>34.76</v>
      </c>
      <c r="J134" s="18">
        <v>81</v>
      </c>
      <c r="K134" s="19">
        <f>J134/0.93</f>
        <v>87.096774193548384</v>
      </c>
      <c r="L134" s="18">
        <f>SUM(L135:L135)</f>
        <v>19.350000000000001</v>
      </c>
      <c r="M134" s="18">
        <f>SUM(M135:M135)</f>
        <v>0</v>
      </c>
      <c r="N134" s="18">
        <f>SUM(N135:N135)</f>
        <v>0</v>
      </c>
      <c r="O134" s="18">
        <f>SUM(O135:O135)</f>
        <v>19.350000000000001</v>
      </c>
      <c r="P134" s="20" t="s">
        <v>175</v>
      </c>
      <c r="Q134" s="18"/>
      <c r="R134" s="18"/>
      <c r="S134" s="18"/>
      <c r="T134" s="18"/>
      <c r="U134" s="18"/>
      <c r="V134" s="21">
        <f>SUM(O134/K134*100)</f>
        <v>22.216666666666669</v>
      </c>
      <c r="W134" s="18">
        <f>SUM(W135:W135)</f>
        <v>0</v>
      </c>
      <c r="X134" s="22"/>
    </row>
    <row r="135" spans="1:24" s="23" customFormat="1" ht="105" x14ac:dyDescent="0.25">
      <c r="A135" s="16" t="s">
        <v>12</v>
      </c>
      <c r="B135" s="20" t="s">
        <v>326</v>
      </c>
      <c r="C135" s="21"/>
      <c r="D135" s="21"/>
      <c r="E135" s="21"/>
      <c r="F135" s="21">
        <v>110</v>
      </c>
      <c r="G135" s="30" t="s">
        <v>236</v>
      </c>
      <c r="H135" s="18" t="s">
        <v>175</v>
      </c>
      <c r="I135" s="18">
        <v>34.76</v>
      </c>
      <c r="J135" s="21">
        <v>81</v>
      </c>
      <c r="K135" s="19">
        <f t="shared" ref="K135" si="77">J135/0.93</f>
        <v>87.096774193548384</v>
      </c>
      <c r="L135" s="21">
        <v>19.350000000000001</v>
      </c>
      <c r="M135" s="21">
        <v>0</v>
      </c>
      <c r="N135" s="21">
        <v>0</v>
      </c>
      <c r="O135" s="21">
        <f>SUM(L135:N135)</f>
        <v>19.350000000000001</v>
      </c>
      <c r="P135" s="27" t="s">
        <v>327</v>
      </c>
      <c r="Q135" s="21"/>
      <c r="R135" s="21"/>
      <c r="S135" s="21"/>
      <c r="T135" s="21"/>
      <c r="U135" s="28"/>
      <c r="V135" s="28">
        <f>O135/K135*100</f>
        <v>22.216666666666669</v>
      </c>
      <c r="W135" s="21"/>
      <c r="X135" s="22"/>
    </row>
    <row r="136" spans="1:24" s="2" customFormat="1" ht="34.5" customHeight="1" x14ac:dyDescent="0.25">
      <c r="A136" s="85" t="s">
        <v>216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9"/>
    </row>
    <row r="137" spans="1:24" s="23" customFormat="1" ht="28.5" x14ac:dyDescent="0.25">
      <c r="A137" s="16" t="s">
        <v>11</v>
      </c>
      <c r="B137" s="17" t="s">
        <v>217</v>
      </c>
      <c r="C137" s="18"/>
      <c r="D137" s="18"/>
      <c r="E137" s="18"/>
      <c r="F137" s="18">
        <v>110</v>
      </c>
      <c r="G137" s="18"/>
      <c r="H137" s="80" t="s">
        <v>118</v>
      </c>
      <c r="I137" s="18">
        <v>5.8</v>
      </c>
      <c r="J137" s="18">
        <v>92</v>
      </c>
      <c r="K137" s="19">
        <f>J137/0.93</f>
        <v>98.924731182795696</v>
      </c>
      <c r="L137" s="18">
        <f>SUM(L138:L138)</f>
        <v>6.8</v>
      </c>
      <c r="M137" s="18">
        <f>SUM(M138:M138)</f>
        <v>34.5</v>
      </c>
      <c r="N137" s="18">
        <f>SUM(N138:N138)</f>
        <v>0</v>
      </c>
      <c r="O137" s="18">
        <f>SUM(O138:O138)</f>
        <v>41.3</v>
      </c>
      <c r="P137" s="20" t="s">
        <v>118</v>
      </c>
      <c r="Q137" s="18"/>
      <c r="R137" s="18"/>
      <c r="S137" s="18"/>
      <c r="T137" s="18"/>
      <c r="U137" s="18"/>
      <c r="V137" s="21">
        <f>SUM(O137/K137*100)</f>
        <v>41.748913043478261</v>
      </c>
      <c r="W137" s="18">
        <f>SUM(W138:W138)</f>
        <v>-35</v>
      </c>
      <c r="X137" s="22"/>
    </row>
    <row r="138" spans="1:24" s="40" customFormat="1" x14ac:dyDescent="0.25">
      <c r="A138" s="33" t="s">
        <v>12</v>
      </c>
      <c r="B138" s="37" t="s">
        <v>218</v>
      </c>
      <c r="C138" s="38">
        <v>6.3</v>
      </c>
      <c r="D138" s="38">
        <v>6.3</v>
      </c>
      <c r="E138" s="38"/>
      <c r="F138" s="38">
        <v>110</v>
      </c>
      <c r="G138" s="70" t="s">
        <v>219</v>
      </c>
      <c r="H138" s="41" t="s">
        <v>118</v>
      </c>
      <c r="I138" s="41">
        <v>5.8</v>
      </c>
      <c r="J138" s="38">
        <v>92</v>
      </c>
      <c r="K138" s="36">
        <f t="shared" ref="K138" si="78">J138/0.93</f>
        <v>98.924731182795696</v>
      </c>
      <c r="L138" s="38">
        <v>6.8</v>
      </c>
      <c r="M138" s="38">
        <v>34.5</v>
      </c>
      <c r="N138" s="38">
        <v>0</v>
      </c>
      <c r="O138" s="38">
        <f>SUM(L138:N138)</f>
        <v>41.3</v>
      </c>
      <c r="P138" s="71" t="s">
        <v>118</v>
      </c>
      <c r="Q138" s="38">
        <f>MIN(C138:E138)</f>
        <v>6.3</v>
      </c>
      <c r="R138" s="38"/>
      <c r="S138" s="38"/>
      <c r="T138" s="38"/>
      <c r="U138" s="42">
        <f>SUM(O138-N138)/Q138*100</f>
        <v>655.55555555555554</v>
      </c>
      <c r="V138" s="42">
        <f>O138/K138*100</f>
        <v>41.748913043478261</v>
      </c>
      <c r="W138" s="38">
        <f>SUM(Q138-(O138-N138))</f>
        <v>-35</v>
      </c>
      <c r="X138" s="39"/>
    </row>
    <row r="139" spans="1:24" s="2" customFormat="1" ht="34.5" customHeight="1" x14ac:dyDescent="0.25">
      <c r="A139" s="85" t="s">
        <v>328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9"/>
    </row>
    <row r="140" spans="1:24" s="23" customFormat="1" ht="85.5" x14ac:dyDescent="0.25">
      <c r="A140" s="16" t="s">
        <v>11</v>
      </c>
      <c r="B140" s="17" t="s">
        <v>397</v>
      </c>
      <c r="C140" s="18"/>
      <c r="D140" s="18"/>
      <c r="E140" s="18"/>
      <c r="F140" s="18">
        <v>110</v>
      </c>
      <c r="G140" s="18"/>
      <c r="H140" s="18" t="s">
        <v>318</v>
      </c>
      <c r="I140" s="18">
        <v>10.576000000000001</v>
      </c>
      <c r="J140" s="18">
        <v>110</v>
      </c>
      <c r="K140" s="19">
        <f>J140/0.93</f>
        <v>118.27956989247311</v>
      </c>
      <c r="L140" s="18">
        <f>SUM(L141:L141)</f>
        <v>103.9</v>
      </c>
      <c r="M140" s="18">
        <f>SUM(M141:M141)</f>
        <v>0</v>
      </c>
      <c r="N140" s="18">
        <f>SUM(N141:N141)</f>
        <v>0</v>
      </c>
      <c r="O140" s="18">
        <f>SUM(O141:O141)</f>
        <v>103.9</v>
      </c>
      <c r="P140" s="20" t="s">
        <v>309</v>
      </c>
      <c r="Q140" s="18"/>
      <c r="R140" s="18"/>
      <c r="S140" s="18"/>
      <c r="T140" s="18"/>
      <c r="U140" s="18"/>
      <c r="V140" s="21">
        <f>SUM(O140/K140*100)</f>
        <v>87.842727272727288</v>
      </c>
      <c r="W140" s="18">
        <f>SUM(W141:W141)</f>
        <v>0</v>
      </c>
      <c r="X140" s="22"/>
    </row>
    <row r="141" spans="1:24" s="23" customFormat="1" ht="45" x14ac:dyDescent="0.25">
      <c r="A141" s="16" t="s">
        <v>12</v>
      </c>
      <c r="B141" s="20" t="s">
        <v>308</v>
      </c>
      <c r="C141" s="21"/>
      <c r="D141" s="21"/>
      <c r="E141" s="21"/>
      <c r="F141" s="21">
        <v>110</v>
      </c>
      <c r="G141" s="30" t="s">
        <v>221</v>
      </c>
      <c r="H141" s="18" t="s">
        <v>318</v>
      </c>
      <c r="I141" s="18">
        <v>10.576000000000001</v>
      </c>
      <c r="J141" s="21">
        <v>110</v>
      </c>
      <c r="K141" s="19">
        <f t="shared" ref="K141" si="79">J141/0.93</f>
        <v>118.27956989247311</v>
      </c>
      <c r="L141" s="21">
        <v>103.9</v>
      </c>
      <c r="M141" s="21">
        <v>0</v>
      </c>
      <c r="N141" s="21">
        <v>0</v>
      </c>
      <c r="O141" s="21">
        <f>SUM(L141:N141)</f>
        <v>103.9</v>
      </c>
      <c r="P141" s="27" t="s">
        <v>56</v>
      </c>
      <c r="Q141" s="21"/>
      <c r="R141" s="21"/>
      <c r="S141" s="21"/>
      <c r="T141" s="21"/>
      <c r="U141" s="28"/>
      <c r="V141" s="28">
        <f>O141/K141*100</f>
        <v>87.842727272727288</v>
      </c>
      <c r="W141" s="21"/>
      <c r="X141" s="22"/>
    </row>
    <row r="142" spans="1:24" s="2" customFormat="1" ht="34.5" customHeight="1" x14ac:dyDescent="0.25">
      <c r="A142" s="85" t="s">
        <v>310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9"/>
    </row>
    <row r="143" spans="1:24" s="40" customFormat="1" ht="85.5" x14ac:dyDescent="0.25">
      <c r="A143" s="33" t="s">
        <v>11</v>
      </c>
      <c r="B143" s="34" t="s">
        <v>321</v>
      </c>
      <c r="C143" s="35"/>
      <c r="D143" s="35"/>
      <c r="E143" s="35"/>
      <c r="F143" s="35">
        <v>110</v>
      </c>
      <c r="G143" s="35"/>
      <c r="H143" s="35" t="s">
        <v>407</v>
      </c>
      <c r="I143" s="35" t="s">
        <v>406</v>
      </c>
      <c r="J143" s="35">
        <v>81</v>
      </c>
      <c r="K143" s="36">
        <f>J143/0.93</f>
        <v>87.096774193548384</v>
      </c>
      <c r="L143" s="35">
        <f>SUM(L144:L145)</f>
        <v>139.69999999999999</v>
      </c>
      <c r="M143" s="35">
        <f>SUM(M144:M145)</f>
        <v>0</v>
      </c>
      <c r="N143" s="35">
        <f>SUM(N144:N145)</f>
        <v>0</v>
      </c>
      <c r="O143" s="35">
        <f>SUM(O144:O145)</f>
        <v>139.69999999999999</v>
      </c>
      <c r="P143" s="37" t="s">
        <v>175</v>
      </c>
      <c r="Q143" s="35"/>
      <c r="R143" s="35"/>
      <c r="S143" s="35"/>
      <c r="T143" s="35"/>
      <c r="U143" s="35"/>
      <c r="V143" s="38">
        <f>SUM(O143/K143*100)</f>
        <v>160.39629629629627</v>
      </c>
      <c r="W143" s="35">
        <f>SUM(W145)</f>
        <v>40</v>
      </c>
      <c r="X143" s="39"/>
    </row>
    <row r="144" spans="1:24" s="40" customFormat="1" ht="30" x14ac:dyDescent="0.25">
      <c r="A144" s="33" t="s">
        <v>12</v>
      </c>
      <c r="B144" s="37" t="s">
        <v>220</v>
      </c>
      <c r="C144" s="38"/>
      <c r="D144" s="38"/>
      <c r="E144" s="38"/>
      <c r="F144" s="35">
        <v>110</v>
      </c>
      <c r="G144" s="74" t="s">
        <v>223</v>
      </c>
      <c r="H144" s="35" t="s">
        <v>319</v>
      </c>
      <c r="I144" s="35" t="s">
        <v>224</v>
      </c>
      <c r="J144" s="38">
        <v>81</v>
      </c>
      <c r="K144" s="36">
        <f t="shared" ref="K144:K145" si="80">J144/0.93</f>
        <v>87.096774193548384</v>
      </c>
      <c r="L144" s="38">
        <v>139.69999999999999</v>
      </c>
      <c r="M144" s="38">
        <v>0</v>
      </c>
      <c r="N144" s="44">
        <v>0</v>
      </c>
      <c r="O144" s="38">
        <f>SUM(L144:N144)</f>
        <v>139.69999999999999</v>
      </c>
      <c r="P144" s="71" t="s">
        <v>175</v>
      </c>
      <c r="Q144" s="38"/>
      <c r="R144" s="38"/>
      <c r="S144" s="38"/>
      <c r="T144" s="38"/>
      <c r="U144" s="42"/>
      <c r="V144" s="42">
        <f>O144/K144*100+V145</f>
        <v>160.39629629629627</v>
      </c>
      <c r="W144" s="38"/>
      <c r="X144" s="39"/>
    </row>
    <row r="145" spans="1:24" s="23" customFormat="1" ht="45" x14ac:dyDescent="0.25">
      <c r="A145" s="16" t="s">
        <v>13</v>
      </c>
      <c r="B145" s="20" t="s">
        <v>222</v>
      </c>
      <c r="C145" s="21">
        <v>40</v>
      </c>
      <c r="D145" s="21">
        <v>40</v>
      </c>
      <c r="E145" s="21"/>
      <c r="F145" s="18">
        <v>110</v>
      </c>
      <c r="G145" s="73" t="s">
        <v>237</v>
      </c>
      <c r="H145" s="18" t="s">
        <v>320</v>
      </c>
      <c r="I145" s="18">
        <v>1.6</v>
      </c>
      <c r="J145" s="18">
        <v>81</v>
      </c>
      <c r="K145" s="19">
        <f t="shared" si="80"/>
        <v>87.096774193548384</v>
      </c>
      <c r="L145" s="21">
        <v>0</v>
      </c>
      <c r="M145" s="21">
        <v>0</v>
      </c>
      <c r="N145" s="26">
        <v>0</v>
      </c>
      <c r="O145" s="21">
        <f>SUM(L145:N145)</f>
        <v>0</v>
      </c>
      <c r="P145" s="27" t="s">
        <v>175</v>
      </c>
      <c r="Q145" s="21">
        <f>MIN(C145:E145)</f>
        <v>40</v>
      </c>
      <c r="R145" s="21"/>
      <c r="S145" s="21"/>
      <c r="T145" s="21"/>
      <c r="U145" s="28">
        <f>SUM(O145-N145)/Q145*100</f>
        <v>0</v>
      </c>
      <c r="V145" s="28">
        <f>O145/K145*100</f>
        <v>0</v>
      </c>
      <c r="W145" s="21">
        <f>SUM(Q145-(O145-N145))</f>
        <v>40</v>
      </c>
      <c r="X145" s="22"/>
    </row>
    <row r="146" spans="1:24" s="2" customFormat="1" ht="34.5" customHeight="1" x14ac:dyDescent="0.25">
      <c r="A146" s="85" t="s">
        <v>322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7"/>
    </row>
    <row r="147" spans="1:24" s="23" customFormat="1" ht="71.25" x14ac:dyDescent="0.25">
      <c r="A147" s="16" t="s">
        <v>11</v>
      </c>
      <c r="B147" s="17" t="s">
        <v>324</v>
      </c>
      <c r="C147" s="18"/>
      <c r="D147" s="18"/>
      <c r="E147" s="18"/>
      <c r="F147" s="18">
        <v>110</v>
      </c>
      <c r="G147" s="18"/>
      <c r="H147" s="18" t="s">
        <v>238</v>
      </c>
      <c r="I147" s="18" t="s">
        <v>323</v>
      </c>
      <c r="J147" s="18">
        <v>81</v>
      </c>
      <c r="K147" s="19">
        <f>J147/0.93</f>
        <v>87.096774193548384</v>
      </c>
      <c r="L147" s="18">
        <f>SUM(L148:L150)</f>
        <v>19.911000000000001</v>
      </c>
      <c r="M147" s="18">
        <f>SUM(M148:M150)</f>
        <v>32.510000000000005</v>
      </c>
      <c r="N147" s="18">
        <f>SUM(N148:N150)</f>
        <v>0</v>
      </c>
      <c r="O147" s="18">
        <f>SUM(O148:O150)</f>
        <v>52.421000000000006</v>
      </c>
      <c r="P147" s="20" t="s">
        <v>175</v>
      </c>
      <c r="Q147" s="18"/>
      <c r="R147" s="18"/>
      <c r="S147" s="18"/>
      <c r="T147" s="18"/>
      <c r="U147" s="18"/>
      <c r="V147" s="21">
        <f>SUM(O147/K147*100)</f>
        <v>60.18707407407409</v>
      </c>
      <c r="W147" s="18">
        <f>SUM(W148:W150)</f>
        <v>19.579000000000001</v>
      </c>
      <c r="X147" s="22"/>
    </row>
    <row r="148" spans="1:24" s="23" customFormat="1" ht="90" x14ac:dyDescent="0.25">
      <c r="A148" s="16" t="s">
        <v>12</v>
      </c>
      <c r="B148" s="20" t="s">
        <v>225</v>
      </c>
      <c r="C148" s="21">
        <v>40</v>
      </c>
      <c r="D148" s="21">
        <v>40</v>
      </c>
      <c r="E148" s="21"/>
      <c r="F148" s="21">
        <v>110</v>
      </c>
      <c r="G148" s="31" t="s">
        <v>229</v>
      </c>
      <c r="H148" s="18" t="s">
        <v>118</v>
      </c>
      <c r="I148" s="18"/>
      <c r="J148" s="21">
        <v>92</v>
      </c>
      <c r="K148" s="19">
        <f t="shared" ref="K148:K150" si="81">J148/0.93</f>
        <v>98.924731182795696</v>
      </c>
      <c r="L148" s="21">
        <v>2.2669999999999999</v>
      </c>
      <c r="M148" s="21">
        <v>25.952000000000002</v>
      </c>
      <c r="N148" s="21">
        <v>0</v>
      </c>
      <c r="O148" s="21">
        <f>SUM(L148:N148)</f>
        <v>28.219000000000001</v>
      </c>
      <c r="P148" s="27" t="s">
        <v>400</v>
      </c>
      <c r="Q148" s="21">
        <f>MIN(C148:E148)</f>
        <v>40</v>
      </c>
      <c r="R148" s="21"/>
      <c r="S148" s="21"/>
      <c r="T148" s="21"/>
      <c r="U148" s="28">
        <f>SUM(O148-N148)/Q148*100</f>
        <v>70.547500000000014</v>
      </c>
      <c r="V148" s="28">
        <f>O148/K148*100+V149</f>
        <v>54.663533011272136</v>
      </c>
      <c r="W148" s="21">
        <f>SUM(Q148-(O148-N148))</f>
        <v>11.780999999999999</v>
      </c>
      <c r="X148" s="22"/>
    </row>
    <row r="149" spans="1:24" s="23" customFormat="1" ht="45" x14ac:dyDescent="0.25">
      <c r="A149" s="16" t="s">
        <v>13</v>
      </c>
      <c r="B149" s="20" t="s">
        <v>226</v>
      </c>
      <c r="C149" s="21">
        <v>16</v>
      </c>
      <c r="D149" s="21">
        <v>16</v>
      </c>
      <c r="E149" s="21"/>
      <c r="F149" s="18">
        <v>110</v>
      </c>
      <c r="G149" s="31" t="s">
        <v>228</v>
      </c>
      <c r="H149" s="18" t="s">
        <v>118</v>
      </c>
      <c r="I149" s="18">
        <v>23.754000000000001</v>
      </c>
      <c r="J149" s="21">
        <v>92</v>
      </c>
      <c r="K149" s="19">
        <f t="shared" si="81"/>
        <v>98.924731182795696</v>
      </c>
      <c r="L149" s="21">
        <v>9.7110000000000003</v>
      </c>
      <c r="M149" s="21">
        <v>2.306</v>
      </c>
      <c r="N149" s="26">
        <v>0</v>
      </c>
      <c r="O149" s="21">
        <f>SUM(L149:N149)</f>
        <v>12.016999999999999</v>
      </c>
      <c r="P149" s="27" t="s">
        <v>399</v>
      </c>
      <c r="Q149" s="21">
        <f>MIN(C149:E149)</f>
        <v>16</v>
      </c>
      <c r="R149" s="21"/>
      <c r="S149" s="21"/>
      <c r="T149" s="21"/>
      <c r="U149" s="28">
        <f t="shared" ref="U149:U150" si="82">SUM(O149-N149)/Q149*100</f>
        <v>75.106250000000003</v>
      </c>
      <c r="V149" s="28">
        <f>O149/K149*100+V150</f>
        <v>26.137804750402573</v>
      </c>
      <c r="W149" s="21">
        <f t="shared" ref="W149:W150" si="83">SUM(Q149-(O149-N149))</f>
        <v>3.9830000000000005</v>
      </c>
      <c r="X149" s="22"/>
    </row>
    <row r="150" spans="1:24" s="23" customFormat="1" ht="45" x14ac:dyDescent="0.25">
      <c r="A150" s="16" t="s">
        <v>14</v>
      </c>
      <c r="B150" s="20" t="s">
        <v>69</v>
      </c>
      <c r="C150" s="21">
        <v>16</v>
      </c>
      <c r="D150" s="21">
        <v>16</v>
      </c>
      <c r="E150" s="21"/>
      <c r="F150" s="18">
        <v>110</v>
      </c>
      <c r="G150" s="31" t="s">
        <v>227</v>
      </c>
      <c r="H150" s="18" t="s">
        <v>175</v>
      </c>
      <c r="I150" s="18">
        <v>21.2</v>
      </c>
      <c r="J150" s="18">
        <v>81</v>
      </c>
      <c r="K150" s="19">
        <f t="shared" si="81"/>
        <v>87.096774193548384</v>
      </c>
      <c r="L150" s="21">
        <v>7.9329999999999998</v>
      </c>
      <c r="M150" s="21">
        <v>4.2519999999999998</v>
      </c>
      <c r="N150" s="26">
        <v>0</v>
      </c>
      <c r="O150" s="21">
        <f>SUM(L150:N150)</f>
        <v>12.184999999999999</v>
      </c>
      <c r="P150" s="27" t="s">
        <v>398</v>
      </c>
      <c r="Q150" s="21">
        <f>MIN(C150:E150)</f>
        <v>16</v>
      </c>
      <c r="R150" s="21"/>
      <c r="S150" s="21"/>
      <c r="T150" s="21"/>
      <c r="U150" s="28">
        <f t="shared" si="82"/>
        <v>76.156249999999986</v>
      </c>
      <c r="V150" s="28">
        <f>O150/K150*100</f>
        <v>13.990185185185183</v>
      </c>
      <c r="W150" s="21">
        <f t="shared" si="83"/>
        <v>3.8150000000000013</v>
      </c>
      <c r="X150" s="22"/>
    </row>
  </sheetData>
  <mergeCells count="55">
    <mergeCell ref="A85:X85"/>
    <mergeCell ref="A92:X92"/>
    <mergeCell ref="A95:X95"/>
    <mergeCell ref="A98:X98"/>
    <mergeCell ref="A102:X102"/>
    <mergeCell ref="A88:X88"/>
    <mergeCell ref="A12:X12"/>
    <mergeCell ref="A19:X19"/>
    <mergeCell ref="A43:X43"/>
    <mergeCell ref="A69:X69"/>
    <mergeCell ref="A56:X56"/>
    <mergeCell ref="A30:X30"/>
    <mergeCell ref="A26:X26"/>
    <mergeCell ref="A60:X60"/>
    <mergeCell ref="V4:V5"/>
    <mergeCell ref="W4:W5"/>
    <mergeCell ref="A7:X7"/>
    <mergeCell ref="X4:X5"/>
    <mergeCell ref="N4:N5"/>
    <mergeCell ref="O4:O5"/>
    <mergeCell ref="P4:P5"/>
    <mergeCell ref="Q4:Q5"/>
    <mergeCell ref="R4:S4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  <mergeCell ref="A146:X146"/>
    <mergeCell ref="A34:X34"/>
    <mergeCell ref="A48:X48"/>
    <mergeCell ref="A63:X63"/>
    <mergeCell ref="A66:X66"/>
    <mergeCell ref="A82:X82"/>
    <mergeCell ref="A73:X73"/>
    <mergeCell ref="A130:X130"/>
    <mergeCell ref="A133:X133"/>
    <mergeCell ref="A142:X142"/>
    <mergeCell ref="A124:X124"/>
    <mergeCell ref="A136:X136"/>
    <mergeCell ref="A139:X139"/>
    <mergeCell ref="A106:X106"/>
    <mergeCell ref="A112:X112"/>
    <mergeCell ref="A117:X117"/>
  </mergeCells>
  <phoneticPr fontId="5" type="noConversion"/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2023-01-27T04:55:41Z</dcterms:modified>
</cp:coreProperties>
</file>